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BoxDrv\Box\DTSD\DTSD-BTO\Traffic\TrafficAnalysis\TrafficAnalysisProjects&amp;Policy\TEOpS16\Section15 HCMAnalysis\"/>
    </mc:Choice>
  </mc:AlternateContent>
  <xr:revisionPtr revIDLastSave="0" documentId="13_ncr:1_{7C60B729-9C2B-4B17-808F-8F15C139E004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Instructions" sheetId="3" r:id="rId1"/>
    <sheet name="Worksheet" sheetId="5" r:id="rId2"/>
    <sheet name="Lists" sheetId="2" state="hidden" r:id="rId3"/>
  </sheets>
  <definedNames>
    <definedName name="_xlnm.Print_Area" localSheetId="1">Worksheet!$A$1:$W$29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" l="1"/>
  <c r="R16" i="5" s="1"/>
  <c r="E14" i="5"/>
  <c r="F14" i="5" s="1"/>
  <c r="E15" i="5"/>
  <c r="M8" i="5"/>
  <c r="K24" i="5"/>
  <c r="J24" i="5"/>
  <c r="J23" i="5" s="1"/>
  <c r="S17" i="5"/>
  <c r="B30" i="5"/>
  <c r="E16" i="5"/>
  <c r="F16" i="5" s="1"/>
  <c r="L24" i="5"/>
  <c r="L23" i="5" s="1"/>
  <c r="L8" i="5"/>
  <c r="L9" i="5" s="1"/>
  <c r="S18" i="5"/>
  <c r="R18" i="5" s="1"/>
  <c r="K8" i="5"/>
  <c r="K9" i="5" s="1"/>
  <c r="J8" i="5"/>
  <c r="N8" i="5"/>
  <c r="N9" i="5" s="1"/>
  <c r="M24" i="5"/>
  <c r="M23" i="5" s="1"/>
  <c r="N24" i="5"/>
  <c r="S15" i="5"/>
  <c r="R15" i="5" s="1"/>
  <c r="S14" i="5"/>
  <c r="E18" i="5"/>
  <c r="E17" i="5"/>
  <c r="J10" i="5" l="1"/>
  <c r="J22" i="5"/>
  <c r="S19" i="5"/>
  <c r="F17" i="5"/>
  <c r="D19" i="5" s="1"/>
  <c r="J9" i="5"/>
</calcChain>
</file>

<file path=xl/sharedStrings.xml><?xml version="1.0" encoding="utf-8"?>
<sst xmlns="http://schemas.openxmlformats.org/spreadsheetml/2006/main" count="62" uniqueCount="36">
  <si>
    <t>Traffic Signal</t>
  </si>
  <si>
    <t>Speed Limit:</t>
  </si>
  <si>
    <t>Urbanized Area/Cluster Population</t>
  </si>
  <si>
    <t>Sat. Flow Rate (pc/h/ln)</t>
  </si>
  <si>
    <t>Sat. Flow (pc/h/ln)</t>
  </si>
  <si>
    <t>Bureau of Traffic Operations</t>
  </si>
  <si>
    <t>T</t>
  </si>
  <si>
    <t>T-R</t>
  </si>
  <si>
    <t>R</t>
  </si>
  <si>
    <t>L</t>
  </si>
  <si>
    <t>L-T</t>
  </si>
  <si>
    <t># of Lanes
Lane Type</t>
  </si>
  <si>
    <t>Lane Type
# of Lanes</t>
  </si>
  <si>
    <t>Exit Ramp:</t>
  </si>
  <si>
    <t>Yes</t>
  </si>
  <si>
    <t>Exit
Ramp:</t>
  </si>
  <si>
    <t>No</t>
  </si>
  <si>
    <t>INSTRUCTIONS</t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</si>
  <si>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Use the value in red text, the Saturation Flow Rate (passenger cars per hour per lane - pc/h/ln) in accordance with TEOpS 16-15-5.2.2.4.1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</si>
  <si>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 xml:space="preserve">Channelized right turn lanes controlled by yield, stop, or signal control count toward the number of lanes at an approach. </t>
    </r>
  </si>
  <si>
    <t>LEGEND FOR LANE TYPE/CONFIGURATION</t>
  </si>
  <si>
    <r>
      <rPr>
        <sz val="20"/>
        <color theme="1"/>
        <rFont val="Calibri"/>
        <family val="2"/>
        <scheme val="minor"/>
      </rPr>
      <t>·</t>
    </r>
    <r>
      <rPr>
        <sz val="11"/>
        <color theme="1"/>
        <rFont val="Calibri"/>
        <family val="2"/>
        <scheme val="minor"/>
      </rPr>
      <t xml:space="preserve"> T = Exclusive through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</si>
  <si>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L-T = Shared left-through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</si>
  <si>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L = Exclusive left-turn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</si>
  <si>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L-T-R = Shared left-through-right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</si>
  <si>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L-R = Shared left-right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</si>
  <si>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T-R = Shared through-right lane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</si>
  <si>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>R = Exclusive right-turn lane</t>
    </r>
  </si>
  <si>
    <t>Intersection Name</t>
  </si>
  <si>
    <t>Intersection X</t>
  </si>
  <si>
    <t>BASE SATURATION FLOW RATE CALCULATIONS</t>
  </si>
  <si>
    <r>
      <rPr>
        <sz val="20"/>
        <color theme="1"/>
        <rFont val="Calibri"/>
        <family val="2"/>
      </rPr>
      <t xml:space="preserve">· </t>
    </r>
    <r>
      <rPr>
        <sz val="11"/>
        <color theme="1"/>
        <rFont val="Calibri"/>
        <family val="2"/>
        <scheme val="minor"/>
      </rPr>
      <t>Fill in the yellow-highlighted cells to match the intersection specific data for the following fields
   - Intersection Name
   - Population
   - Speed Limit for each approach
   - Exit Ramp - Yes/No
   - # of Lanes
    - Lane Type/Configuration for yellow-highlighted cell (options are T, L-T-R, L-R)</t>
    </r>
  </si>
  <si>
    <t>Last Updated:</t>
  </si>
  <si>
    <t>Date:</t>
  </si>
  <si>
    <r>
      <rPr>
        <u/>
        <sz val="20"/>
        <color theme="10"/>
        <rFont val="Calibri"/>
        <family val="2"/>
        <scheme val="minor"/>
      </rPr>
      <t xml:space="preserve">· </t>
    </r>
    <r>
      <rPr>
        <u/>
        <sz val="11"/>
        <color theme="10"/>
        <rFont val="Calibri"/>
        <family val="2"/>
        <scheme val="minor"/>
      </rPr>
      <t>Refer to the map at http://arcg.is/1GqGa and to TEOpS 16-15-5.2.2 for population values</t>
    </r>
  </si>
  <si>
    <r>
      <rPr>
        <sz val="20"/>
        <color theme="1"/>
        <rFont val="Calibri"/>
        <family val="2"/>
        <scheme val="minor"/>
      </rPr>
      <t xml:space="preserve">· </t>
    </r>
    <r>
      <rPr>
        <sz val="11"/>
        <color theme="1"/>
        <rFont val="Calibri"/>
        <family val="2"/>
        <scheme val="minor"/>
      </rPr>
      <t xml:space="preserve">Free-flow-right turn lanes do not count toward the number of lanes at an approach.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</si>
</sst>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2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</font>
    <font>
      <u/>
      <sz val="2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9" xfId="0" applyBorder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/>
    <xf numFmtId="0" fontId="5" fillId="0" borderId="3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6" fillId="0" borderId="0" xfId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top"/>
    </xf>
    <xf numFmtId="0" fontId="5" fillId="0" borderId="6" xfId="0" applyFont="1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3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4" fillId="0" borderId="19" xfId="0" applyFont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5" fillId="0" borderId="3" xfId="0" applyFont="1" applyBorder="1" applyProtection="1"/>
    <xf numFmtId="0" fontId="0" fillId="0" borderId="6" xfId="0" applyBorder="1" applyProtection="1"/>
    <xf numFmtId="0" fontId="0" fillId="0" borderId="8" xfId="0" applyBorder="1" applyProtection="1"/>
    <xf numFmtId="0" fontId="5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14" fontId="11" fillId="0" borderId="3" xfId="0" applyNumberFormat="1" applyFont="1" applyBorder="1" applyAlignment="1" applyProtection="1">
      <alignment horizontal="left" vertical="center"/>
    </xf>
    <xf numFmtId="0" fontId="11" fillId="0" borderId="3" xfId="0" applyFont="1" applyBorder="1" applyAlignment="1" applyProtection="1"/>
    <xf numFmtId="0" fontId="0" fillId="0" borderId="7" xfId="0" applyBorder="1" applyProtection="1"/>
    <xf numFmtId="0" fontId="11" fillId="0" borderId="3" xfId="0" applyFont="1" applyBorder="1" applyProtection="1"/>
    <xf numFmtId="0" fontId="4" fillId="0" borderId="3" xfId="0" applyFont="1" applyBorder="1" applyAlignment="1" applyProtection="1">
      <alignment horizontal="center" vertical="top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14" fontId="3" fillId="0" borderId="10" xfId="0" applyNumberFormat="1" applyFont="1" applyBorder="1" applyAlignment="1">
      <alignment horizontal="left" vertical="center"/>
    </xf>
    <xf numFmtId="14" fontId="3" fillId="0" borderId="14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8" xfId="0" applyBorder="1" applyAlignment="1">
      <alignment wrapText="1"/>
    </xf>
    <xf numFmtId="0" fontId="0" fillId="0" borderId="28" xfId="0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22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3" xfId="0" applyBorder="1" applyAlignment="1" applyProtection="1">
      <alignment horizontal="center" vertical="center" wrapText="1"/>
    </xf>
    <xf numFmtId="3" fontId="0" fillId="2" borderId="29" xfId="0" applyNumberForma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2" borderId="31" xfId="0" applyNumberFormat="1" applyFill="1" applyBorder="1" applyAlignment="1" applyProtection="1">
      <alignment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7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  <dxf>
      <font>
        <b/>
        <i val="0"/>
        <strike val="0"/>
        <color rgb="FF7030A0"/>
      </font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133350</xdr:colOff>
      <xdr:row>4</xdr:row>
      <xdr:rowOff>120015</xdr:rowOff>
    </xdr:from>
    <xdr:to>
      <xdr:col>16</xdr:col>
      <xdr:colOff>92987</xdr:colOff>
      <xdr:row>10</xdr:row>
      <xdr:rowOff>53625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DA15C5-EE98-44DA-8BB6-F48B1EB53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6425" y="196215"/>
          <a:ext cx="401597" cy="1065180"/>
        </a:xfrm>
        <a:prstGeom prst="rect">
          <a:avLst/>
        </a:prstGeom>
      </xdr:spPr>
    </xdr:pic>
    <xdr:clientData/>
  </xdr:twoCellAnchor>
  <xdr:twoCellAnchor editAs="oneCell">
    <xdr:from>
      <xdr:col>1</xdr:col>
      <xdr:colOff>310516</xdr:colOff>
      <xdr:row>20</xdr:row>
      <xdr:rowOff>302896</xdr:rowOff>
    </xdr:from>
    <xdr:to>
      <xdr:col>4</xdr:col>
      <xdr:colOff>36196</xdr:colOff>
      <xdr:row>25</xdr:row>
      <xdr:rowOff>55246</xdr:rowOff>
    </xdr:to>
    <xdr:pic>
      <xdr:nvPicPr>
        <xdr:cNvPr id="3" name="Picture 9" descr="WisDOT Logo">
          <a:extLst>
            <a:ext uri="{FF2B5EF4-FFF2-40B4-BE49-F238E27FC236}">
              <a16:creationId xmlns:a16="http://schemas.microsoft.com/office/drawing/2014/main" id="{1969B2BE-1580-4E60-BEB8-5D8272DD3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6" y="4236721"/>
          <a:ext cx="840105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cgis.com/home/webmap/viewer.html?webmap=5c82dc02f3894c4ba307dd1decadb49e&amp;extent=-96.2166,41.7907,-83.2747,47.601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workbookViewId="0">
      <selection activeCell="A2" sqref="A2"/>
    </sheetView>
  </sheetViews>
  <sheetFormatPr defaultRowHeight="14.4" x14ac:dyDescent="0.3"/>
  <cols>
    <col min="1" max="1" width="124.5546875" customWidth="1"/>
  </cols>
  <sheetData>
    <row r="1" spans="1:4" s="32" customFormat="1" ht="25.95" customHeight="1" x14ac:dyDescent="0.3">
      <c r="A1" s="74" t="s">
        <v>17</v>
      </c>
    </row>
    <row r="2" spans="1:4" s="32" customFormat="1" ht="28.05" customHeight="1" x14ac:dyDescent="0.3">
      <c r="A2" s="33" t="s">
        <v>34</v>
      </c>
    </row>
    <row r="3" spans="1:4" s="32" customFormat="1" ht="117" customHeight="1" x14ac:dyDescent="0.3">
      <c r="A3" s="72" t="s">
        <v>31</v>
      </c>
    </row>
    <row r="4" spans="1:4" s="32" customFormat="1" ht="25.95" customHeight="1" x14ac:dyDescent="0.3">
      <c r="A4" s="73" t="s">
        <v>18</v>
      </c>
    </row>
    <row r="5" spans="1:4" s="32" customFormat="1" ht="25.95" customHeight="1" x14ac:dyDescent="0.3">
      <c r="A5" s="73" t="s">
        <v>19</v>
      </c>
    </row>
    <row r="6" spans="1:4" s="32" customFormat="1" ht="25.95" customHeight="1" x14ac:dyDescent="0.3">
      <c r="A6" s="73" t="s">
        <v>35</v>
      </c>
    </row>
    <row r="7" spans="1:4" s="32" customFormat="1" ht="16.05" customHeight="1" x14ac:dyDescent="0.3">
      <c r="A7" s="73"/>
    </row>
    <row r="8" spans="1:4" s="32" customFormat="1" ht="25.95" customHeight="1" x14ac:dyDescent="0.3">
      <c r="A8" s="74" t="s">
        <v>20</v>
      </c>
    </row>
    <row r="9" spans="1:4" s="32" customFormat="1" ht="25.95" customHeight="1" x14ac:dyDescent="0.3">
      <c r="A9" s="73" t="s">
        <v>23</v>
      </c>
    </row>
    <row r="10" spans="1:4" s="32" customFormat="1" ht="25.95" customHeight="1" x14ac:dyDescent="0.3">
      <c r="A10" s="73" t="s">
        <v>22</v>
      </c>
    </row>
    <row r="11" spans="1:4" s="32" customFormat="1" ht="25.95" customHeight="1" x14ac:dyDescent="0.3">
      <c r="A11" s="73" t="s">
        <v>21</v>
      </c>
    </row>
    <row r="12" spans="1:4" s="32" customFormat="1" ht="25.95" customHeight="1" x14ac:dyDescent="0.3">
      <c r="A12" s="73" t="s">
        <v>24</v>
      </c>
    </row>
    <row r="13" spans="1:4" s="32" customFormat="1" ht="25.95" customHeight="1" x14ac:dyDescent="0.3">
      <c r="A13" s="73" t="s">
        <v>25</v>
      </c>
    </row>
    <row r="14" spans="1:4" s="32" customFormat="1" ht="25.95" customHeight="1" x14ac:dyDescent="0.3">
      <c r="A14" s="73" t="s">
        <v>26</v>
      </c>
    </row>
    <row r="15" spans="1:4" s="32" customFormat="1" ht="25.95" customHeight="1" x14ac:dyDescent="0.3">
      <c r="A15" s="75" t="s">
        <v>27</v>
      </c>
      <c r="B15" s="34"/>
      <c r="C15" s="22"/>
      <c r="D15" s="22"/>
    </row>
    <row r="16" spans="1:4" s="32" customFormat="1" ht="25.95" customHeight="1" x14ac:dyDescent="0.3">
      <c r="A16" s="76"/>
      <c r="B16" s="77"/>
      <c r="C16" s="78"/>
      <c r="D16" s="79"/>
    </row>
  </sheetData>
  <sheetProtection sheet="1" objects="1" scenarios="1"/>
  <mergeCells count="1">
    <mergeCell ref="A16:D16"/>
  </mergeCells>
  <hyperlinks>
    <hyperlink ref="A2" r:id="rId1" display=". Refer to the map at http://arcg.is/1GqGa and to TEOpS 16-15-5.2.2.2 for population values" xr:uid="{3211911F-9706-432B-A842-B13628053E0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4BEF-69DA-4D66-88C5-1532167D72C6}">
  <sheetPr>
    <pageSetUpPr fitToPage="1"/>
  </sheetPr>
  <dimension ref="A1:AA32"/>
  <sheetViews>
    <sheetView showGridLines="0" tabSelected="1" workbookViewId="0">
      <selection activeCell="B18" sqref="B18"/>
    </sheetView>
  </sheetViews>
  <sheetFormatPr defaultColWidth="8.88671875" defaultRowHeight="14.4" x14ac:dyDescent="0.3"/>
  <cols>
    <col min="1" max="1" width="1.88671875" style="28" customWidth="1"/>
    <col min="2" max="2" width="6.6640625" style="5" customWidth="1"/>
    <col min="3" max="3" width="2.77734375" style="5" customWidth="1"/>
    <col min="4" max="4" width="6.77734375" style="5" customWidth="1"/>
    <col min="5" max="5" width="10.88671875" style="5" customWidth="1"/>
    <col min="6" max="6" width="3.77734375" style="5" customWidth="1"/>
    <col min="7" max="7" width="6.77734375" style="5" customWidth="1"/>
    <col min="8" max="8" width="6.77734375" style="13" customWidth="1"/>
    <col min="9" max="9" width="6.77734375" style="5" customWidth="1"/>
    <col min="10" max="14" width="8.77734375" style="11" customWidth="1"/>
    <col min="15" max="15" width="6.77734375" style="5" customWidth="1"/>
    <col min="16" max="16" width="6.77734375" style="13" customWidth="1"/>
    <col min="17" max="17" width="6.77734375" style="5" customWidth="1"/>
    <col min="18" max="18" width="3.77734375" style="5" customWidth="1"/>
    <col min="19" max="19" width="7.77734375" style="5" customWidth="1"/>
    <col min="20" max="20" width="6.77734375" style="5" customWidth="1"/>
    <col min="21" max="21" width="2.77734375" style="5" customWidth="1"/>
    <col min="22" max="22" width="6.6640625" style="5" customWidth="1"/>
    <col min="23" max="23" width="2.44140625" style="5" customWidth="1"/>
    <col min="24" max="24" width="5.5546875" style="5" customWidth="1"/>
    <col min="25" max="16384" width="8.88671875" style="5"/>
  </cols>
  <sheetData>
    <row r="1" spans="1:27" x14ac:dyDescent="0.3">
      <c r="A1" s="37"/>
      <c r="B1" s="26"/>
      <c r="C1" s="23"/>
      <c r="D1" s="23"/>
      <c r="E1" s="23"/>
      <c r="F1" s="23"/>
      <c r="G1" s="23"/>
      <c r="H1" s="23"/>
      <c r="I1" s="26"/>
      <c r="J1" s="38"/>
      <c r="K1" s="38"/>
      <c r="L1" s="38"/>
      <c r="M1" s="38"/>
      <c r="N1" s="38"/>
      <c r="O1" s="26"/>
      <c r="P1" s="23"/>
      <c r="Q1" s="26"/>
      <c r="R1" s="26"/>
      <c r="S1" s="26"/>
      <c r="T1" s="26"/>
      <c r="U1" s="26"/>
      <c r="V1" s="26"/>
      <c r="W1" s="26"/>
      <c r="X1" s="26"/>
      <c r="Y1" s="7"/>
    </row>
    <row r="2" spans="1:27" x14ac:dyDescent="0.3">
      <c r="A2" s="36"/>
      <c r="B2" s="4" t="s">
        <v>33</v>
      </c>
      <c r="C2" s="4"/>
      <c r="D2" s="109"/>
      <c r="E2" s="109"/>
      <c r="F2" s="109"/>
      <c r="G2" s="109"/>
      <c r="H2" s="17"/>
      <c r="I2" s="4"/>
      <c r="J2" s="106" t="s">
        <v>30</v>
      </c>
      <c r="K2" s="107"/>
      <c r="L2" s="107"/>
      <c r="M2" s="107"/>
      <c r="N2" s="108"/>
      <c r="O2" s="4"/>
      <c r="P2" s="17"/>
      <c r="Q2" s="4"/>
      <c r="R2" s="4"/>
      <c r="S2" s="4"/>
      <c r="T2" s="4"/>
      <c r="U2" s="4"/>
      <c r="V2" s="4"/>
      <c r="W2" s="4"/>
      <c r="X2" s="4"/>
    </row>
    <row r="3" spans="1:27" x14ac:dyDescent="0.3">
      <c r="D3" s="4"/>
      <c r="E3" s="4"/>
      <c r="F3" s="4"/>
      <c r="G3" s="4"/>
      <c r="J3" s="9"/>
      <c r="K3" s="9"/>
      <c r="L3" s="9"/>
      <c r="M3" s="9"/>
      <c r="N3" s="9"/>
    </row>
    <row r="4" spans="1:27" ht="14.4" customHeight="1" x14ac:dyDescent="0.3">
      <c r="A4" s="29"/>
      <c r="B4" s="102" t="s">
        <v>28</v>
      </c>
      <c r="C4" s="103"/>
      <c r="D4" s="103"/>
      <c r="E4" s="103"/>
      <c r="F4" s="103"/>
      <c r="G4" s="104"/>
      <c r="H4" s="14"/>
      <c r="J4" s="80" t="s">
        <v>13</v>
      </c>
      <c r="K4" s="80"/>
      <c r="L4" s="80"/>
      <c r="M4" s="80"/>
      <c r="N4" s="16" t="s">
        <v>14</v>
      </c>
    </row>
    <row r="5" spans="1:27" ht="14.4" customHeight="1" x14ac:dyDescent="0.3">
      <c r="A5" s="29"/>
      <c r="B5" s="105" t="s">
        <v>29</v>
      </c>
      <c r="C5" s="105"/>
      <c r="D5" s="105"/>
      <c r="E5" s="105"/>
      <c r="F5" s="105"/>
      <c r="G5" s="105"/>
      <c r="H5" s="14"/>
      <c r="I5" s="6"/>
      <c r="J5" s="80" t="s">
        <v>1</v>
      </c>
      <c r="K5" s="80"/>
      <c r="L5" s="80"/>
      <c r="M5" s="80"/>
      <c r="N5" s="16">
        <v>40</v>
      </c>
      <c r="O5" s="7"/>
    </row>
    <row r="6" spans="1:27" x14ac:dyDescent="0.3">
      <c r="A6" s="29"/>
      <c r="B6" s="3"/>
      <c r="C6" s="25"/>
      <c r="D6" s="25"/>
      <c r="E6" s="25"/>
      <c r="F6" s="25"/>
      <c r="G6" s="25"/>
      <c r="H6" s="14"/>
      <c r="J6" s="10"/>
      <c r="K6" s="10"/>
      <c r="L6" s="10"/>
      <c r="M6" s="10"/>
      <c r="N6" s="10"/>
    </row>
    <row r="7" spans="1:27" x14ac:dyDescent="0.3">
      <c r="A7" s="29"/>
      <c r="B7" s="102" t="s">
        <v>2</v>
      </c>
      <c r="C7" s="103"/>
      <c r="D7" s="103"/>
      <c r="E7" s="103"/>
      <c r="F7" s="103"/>
      <c r="G7" s="104"/>
      <c r="H7" s="14"/>
      <c r="I7" s="6"/>
      <c r="J7" s="111" t="s">
        <v>3</v>
      </c>
      <c r="K7" s="111"/>
      <c r="L7" s="111"/>
      <c r="M7" s="111"/>
      <c r="N7" s="111"/>
      <c r="O7" s="7"/>
    </row>
    <row r="8" spans="1:27" x14ac:dyDescent="0.3">
      <c r="B8" s="99">
        <v>250000</v>
      </c>
      <c r="C8" s="100"/>
      <c r="D8" s="100"/>
      <c r="E8" s="100"/>
      <c r="F8" s="100"/>
      <c r="G8" s="101"/>
      <c r="I8" s="6"/>
      <c r="J8" s="41">
        <f>IF(J12="","",IF(J12=0,"",IF($B$8&lt;250000,1750,1900)))</f>
        <v>1900</v>
      </c>
      <c r="K8" s="39" t="str">
        <f>IF(OR(K12="",K12=0),"",ROUND(1986*(1/(($B$8/1000000)^(-0.014309)))*(1/(1+-0.00418567*($N$5-40)))*(1/(1+(1/SUM($J12:$N12))*0.13375)),0))</f>
        <v/>
      </c>
      <c r="L8" s="39">
        <f>IF(OR($L12="",$L12=0),"",(IF(OR($L13="T",$L13="L-T-R"),(ROUND(1986*(1/(($B$8/1000000)^(-0.014309)))*(1/(1+-0.00418567*($N$5-40)))*(1/(1+(1/SUM($J12:$N12))*0.13375)),0)),(IF($B$8&lt;250000,1750,1900)))))</f>
        <v>1864</v>
      </c>
      <c r="M8" s="39" t="str">
        <f>IF(OR($M$12="",$M$12=0),"",(IF($N$4="Yes",(ROUND(1986*(1/(($B$8/1000000)^(-0.014309)))*(1/(1+-0.00418567*($N$5-40)))*(1/(1+(1/SUM($J$12:$N$12))*0.13375)),0)),(IF($B$8&lt;250000,1750,1900)))))</f>
        <v/>
      </c>
      <c r="N8" s="39">
        <f>IF(OR(N12="",N12=0),"",ROUND(1986*(1/(($B$8/1000000)^(-0.014309)))*(1/(1+-0.00418567*($N$5-40)))*(1/(1+(1/SUM($J12:$N12))*0.13375)),0))</f>
        <v>1864</v>
      </c>
      <c r="O8" s="7"/>
    </row>
    <row r="9" spans="1:27" x14ac:dyDescent="0.3">
      <c r="J9" s="48" t="str">
        <f>IF(AND(B8&lt;250000,M8&lt;1750)=TRUE,"Consider using 1750 pc/h/ln",IF(AND(B8&gt;250000,M8&lt;1900)=TRUE,"Consider using 1900 pc/h/ln",""))</f>
        <v/>
      </c>
      <c r="K9" s="49" t="str">
        <f>IF(AND($B$8&lt;250000,K8&lt;1750)=TRUE,"*",IF(AND($B$8&gt;=250000,K8&lt;1900)=TRUE,"*",""))</f>
        <v/>
      </c>
      <c r="L9" s="49" t="str">
        <f>IF(AND($B$8&lt;250000,L8&lt;1750)=TRUE,"*",IF(AND($B$8&gt;=250000,L8&lt;1900)=TRUE,"*",""))</f>
        <v>*</v>
      </c>
      <c r="M9" s="50"/>
      <c r="N9" s="49" t="str">
        <f>IF(AND($B$8&lt;250000,N8&lt;1750)=TRUE,"*",IF(AND($B$8&gt;=250000,N8&lt;1900)=TRUE,"*",""))</f>
        <v>*</v>
      </c>
    </row>
    <row r="10" spans="1:27" x14ac:dyDescent="0.3">
      <c r="I10" s="6"/>
      <c r="J10" s="84" t="str">
        <f>IF(AND($B$8&lt;250000,OR(K9="*",L9="*",N9="*"))=TRUE,"*Consider using 1750 pc/h/ln",IF(AND($B$8&gt;=250000,OR(K9="*",L9="*",N9="*"))=TRUE,"*Consider using 1900 pc/h/ln",""))</f>
        <v>*Consider using 1900 pc/h/ln</v>
      </c>
      <c r="K10" s="85"/>
      <c r="L10" s="85"/>
      <c r="M10" s="85"/>
      <c r="N10" s="85"/>
      <c r="O10" s="7"/>
      <c r="Z10" s="2"/>
    </row>
    <row r="11" spans="1:27" s="13" customFormat="1" ht="28.8" customHeight="1" x14ac:dyDescent="0.3">
      <c r="A11" s="30"/>
      <c r="I11" s="18"/>
      <c r="J11" s="112" t="s">
        <v>11</v>
      </c>
      <c r="K11" s="112"/>
      <c r="L11" s="112"/>
      <c r="M11" s="89"/>
      <c r="N11" s="89"/>
      <c r="O11" s="14"/>
      <c r="Y11" s="18"/>
      <c r="Z11" s="24"/>
      <c r="AA11" s="14"/>
    </row>
    <row r="12" spans="1:27" s="13" customFormat="1" x14ac:dyDescent="0.3">
      <c r="A12" s="30"/>
      <c r="B12" s="15"/>
      <c r="I12" s="18"/>
      <c r="J12" s="16">
        <v>1</v>
      </c>
      <c r="K12" s="16"/>
      <c r="L12" s="16">
        <v>1</v>
      </c>
      <c r="M12" s="16"/>
      <c r="N12" s="16">
        <v>1</v>
      </c>
      <c r="O12" s="14"/>
      <c r="Y12" s="18"/>
      <c r="Z12" s="23"/>
      <c r="AA12" s="14"/>
    </row>
    <row r="13" spans="1:27" s="13" customFormat="1" x14ac:dyDescent="0.3">
      <c r="A13" s="30"/>
      <c r="B13" s="81" t="s">
        <v>15</v>
      </c>
      <c r="C13" s="14"/>
      <c r="D13" s="15"/>
      <c r="E13" s="15"/>
      <c r="G13" s="15"/>
      <c r="H13" s="15"/>
      <c r="I13" s="19"/>
      <c r="J13" s="51" t="s">
        <v>8</v>
      </c>
      <c r="K13" s="51" t="s">
        <v>7</v>
      </c>
      <c r="L13" s="52" t="s">
        <v>6</v>
      </c>
      <c r="M13" s="51" t="s">
        <v>10</v>
      </c>
      <c r="N13" s="51" t="s">
        <v>9</v>
      </c>
      <c r="O13" s="20"/>
      <c r="P13" s="15"/>
      <c r="Q13" s="15"/>
      <c r="S13" s="15"/>
      <c r="T13" s="15"/>
      <c r="V13" s="81" t="s">
        <v>15</v>
      </c>
      <c r="Y13" s="18"/>
      <c r="Z13" s="23"/>
      <c r="AA13" s="14"/>
    </row>
    <row r="14" spans="1:27" ht="15.6" customHeight="1" x14ac:dyDescent="0.3">
      <c r="A14" s="29"/>
      <c r="B14" s="82"/>
      <c r="C14" s="8"/>
      <c r="D14" s="88" t="s">
        <v>4</v>
      </c>
      <c r="E14" s="39">
        <f>IF(OR(H14="",H14=0),"",ROUND(1986*(1/(($B$8/1000000)^(-0.014309)))*(1/(1+-0.00418567*($B$18-40)))*(1/(1+(1/SUM(H$14:H$18))*0.13375)),0))</f>
        <v>1864</v>
      </c>
      <c r="F14" s="47" t="str">
        <f>IF(AND($B$8&lt;250000,E14&lt;1750)=TRUE,"*",IF(AND($B$8&gt;=250000,E14&lt;1900)=TRUE,"*",""))</f>
        <v>*</v>
      </c>
      <c r="G14" s="88" t="s">
        <v>11</v>
      </c>
      <c r="H14" s="16">
        <v>1</v>
      </c>
      <c r="I14" s="51" t="s">
        <v>9</v>
      </c>
      <c r="J14" s="118" t="s">
        <v>0</v>
      </c>
      <c r="K14" s="118"/>
      <c r="L14" s="118"/>
      <c r="M14" s="119"/>
      <c r="N14" s="120"/>
      <c r="O14" s="51" t="s">
        <v>8</v>
      </c>
      <c r="P14" s="16">
        <v>1</v>
      </c>
      <c r="Q14" s="88" t="s">
        <v>12</v>
      </c>
      <c r="R14" s="42"/>
      <c r="S14" s="41">
        <f>IF(P14="","",IF(P14=0,"",IF($B$8&lt;250000,1750,1900)))</f>
        <v>1900</v>
      </c>
      <c r="T14" s="88" t="s">
        <v>4</v>
      </c>
      <c r="U14" s="8"/>
      <c r="V14" s="82"/>
      <c r="W14" s="7"/>
      <c r="Y14" s="6"/>
      <c r="Z14" s="24"/>
      <c r="AA14" s="7"/>
    </row>
    <row r="15" spans="1:27" ht="15.6" customHeight="1" x14ac:dyDescent="0.3">
      <c r="A15" s="29"/>
      <c r="B15" s="16" t="s">
        <v>16</v>
      </c>
      <c r="C15" s="8"/>
      <c r="D15" s="88"/>
      <c r="E15" s="39" t="str">
        <f>IF(OR($H$15="",$H$15=0),"",(IF($B$15="Yes",(ROUND(1986*(1/(($B$8/1000000)^(-0.014309)))*(1/(1+-0.00418567*($B$18-40)))*(1/(1+(1/SUM($H$14:$H$18))*0.13375)),0)),(IF($B$8&lt;250000,1750,1900)))))</f>
        <v/>
      </c>
      <c r="F15" s="47"/>
      <c r="G15" s="88"/>
      <c r="H15" s="16"/>
      <c r="I15" s="51" t="s">
        <v>10</v>
      </c>
      <c r="J15" s="118"/>
      <c r="K15" s="118"/>
      <c r="L15" s="118"/>
      <c r="M15" s="119"/>
      <c r="N15" s="120"/>
      <c r="O15" s="51" t="s">
        <v>7</v>
      </c>
      <c r="P15" s="16"/>
      <c r="Q15" s="88"/>
      <c r="R15" s="43" t="str">
        <f>IF(AND($B$8&lt;250000,S15&lt;1750)=TRUE,"*",IF(AND($B$8&gt;=250000,S15&lt;1900)=TRUE,"*",""))</f>
        <v/>
      </c>
      <c r="S15" s="39" t="str">
        <f>IF(OR(P15="",P15=0),"",ROUND(1986*(1/(($B$8/1000000)^(-0.014309)))*(1/(1+-0.00418567*($V$18-40)))*(1/(1+(1/SUM(P$14:P$18))*0.13375)),0))</f>
        <v/>
      </c>
      <c r="T15" s="88"/>
      <c r="U15" s="8"/>
      <c r="V15" s="16" t="s">
        <v>16</v>
      </c>
      <c r="W15" s="7"/>
      <c r="Y15" s="6"/>
      <c r="Z15" s="26"/>
      <c r="AA15" s="7"/>
    </row>
    <row r="16" spans="1:27" ht="15.6" customHeight="1" x14ac:dyDescent="0.3">
      <c r="A16" s="29"/>
      <c r="B16" s="81" t="s">
        <v>1</v>
      </c>
      <c r="C16" s="8"/>
      <c r="D16" s="88"/>
      <c r="E16" s="39">
        <f>IF(OR($H$16="",$H$16=0),"",(IF(OR($I$16="T",$I$16="L-T-R"),(ROUND(1986*(1/(($B$8/1000000)^(-0.014309)))*(1/(1+-0.00418567*($B$18-40)))*(1/(1+(1/SUM($H$14:$H$18))*0.13375)),0)),(IF($B$8&lt;250000,1750,1900)))))</f>
        <v>1864</v>
      </c>
      <c r="F16" s="47" t="str">
        <f>IF(AND($B$8&lt;250000,E16&lt;1750)=TRUE,"*",IF(AND($B$8&gt;=250000,E16&lt;1900)=TRUE,"*",""))</f>
        <v>*</v>
      </c>
      <c r="G16" s="88"/>
      <c r="H16" s="16">
        <v>1</v>
      </c>
      <c r="I16" s="52" t="s">
        <v>6</v>
      </c>
      <c r="J16" s="118"/>
      <c r="K16" s="118"/>
      <c r="L16" s="118"/>
      <c r="M16" s="119"/>
      <c r="N16" s="120"/>
      <c r="O16" s="52" t="s">
        <v>6</v>
      </c>
      <c r="P16" s="16">
        <v>1</v>
      </c>
      <c r="Q16" s="88"/>
      <c r="R16" s="43" t="str">
        <f>IF(AND($B$8&lt;250000,S16&lt;1750)=TRUE,"*",IF(AND($B$8&gt;=250000,S16&lt;1900)=TRUE,"*",""))</f>
        <v>*</v>
      </c>
      <c r="S16" s="39">
        <f>IF(OR($P$16="",$P$16=0),"",(IF(OR($O$16="T",$O$16="L-T-R"),(ROUND(1986*(1/(($B$8/1000000)^(-0.014309)))*(1/(1+-0.00418567*($V$18-40)))*(1/(1+(1/SUM($P$14:$P$18))*0.13375)),0)),(IF($B$8&lt;250000,1750,1900)))))</f>
        <v>1864</v>
      </c>
      <c r="T16" s="88"/>
      <c r="U16" s="8"/>
      <c r="V16" s="81" t="s">
        <v>1</v>
      </c>
      <c r="W16" s="7"/>
      <c r="Y16" s="6"/>
      <c r="Z16" s="26"/>
      <c r="AA16" s="7"/>
    </row>
    <row r="17" spans="1:27" ht="18.75" customHeight="1" x14ac:dyDescent="0.3">
      <c r="A17" s="29"/>
      <c r="B17" s="83"/>
      <c r="C17" s="8"/>
      <c r="D17" s="88"/>
      <c r="E17" s="39" t="str">
        <f>IF(OR(H17="",H17=0),"",ROUND(1986*(1/(($B$8/1000000)^(-0.014309)))*(1/(1+-0.00418567*($B$18-40)))*(1/(1+(1/SUM(H$14:H$18))*0.13375)),0))</f>
        <v/>
      </c>
      <c r="F17" s="47" t="str">
        <f>IF(AND($B$8&lt;250000,E17&lt;1750)=TRUE,"*",IF(AND($B$8&gt;=250000,E17&lt;1900)=TRUE,"*",""))</f>
        <v/>
      </c>
      <c r="G17" s="88"/>
      <c r="H17" s="16"/>
      <c r="I17" s="51" t="s">
        <v>7</v>
      </c>
      <c r="J17" s="121"/>
      <c r="K17" s="121"/>
      <c r="L17" s="121"/>
      <c r="M17" s="122"/>
      <c r="N17" s="123"/>
      <c r="O17" s="51" t="s">
        <v>10</v>
      </c>
      <c r="P17" s="16"/>
      <c r="Q17" s="88"/>
      <c r="R17" s="43"/>
      <c r="S17" s="39" t="str">
        <f>IF(OR($P$17="",$P$17=0),"",(IF($V$15="Yes",(ROUND(1986*(1/(($B$8/1000000)^(-0.014309)))*(1/(1+-0.00418567*($V$18-40)))*(1/(1+(1/SUM(P$14:P$18))*0.13375)),0)),(IF($B$8&lt;250000,1750,1900)))))</f>
        <v/>
      </c>
      <c r="T17" s="88"/>
      <c r="U17" s="8"/>
      <c r="V17" s="83"/>
      <c r="W17" s="7"/>
      <c r="Y17" s="6"/>
      <c r="Z17" s="26"/>
      <c r="AA17" s="7"/>
    </row>
    <row r="18" spans="1:27" x14ac:dyDescent="0.3">
      <c r="A18" s="29"/>
      <c r="B18" s="1">
        <v>40</v>
      </c>
      <c r="C18" s="8"/>
      <c r="D18" s="88"/>
      <c r="E18" s="40">
        <f>IF(H18="","",IF(H18=0,"",IF($B$8&lt;250000,1750,1900)))</f>
        <v>1900</v>
      </c>
      <c r="F18" s="47"/>
      <c r="G18" s="88"/>
      <c r="H18" s="16">
        <v>1</v>
      </c>
      <c r="I18" s="51" t="s">
        <v>8</v>
      </c>
      <c r="J18" s="124"/>
      <c r="K18" s="124"/>
      <c r="L18" s="124"/>
      <c r="M18" s="125"/>
      <c r="N18" s="126"/>
      <c r="O18" s="51" t="s">
        <v>9</v>
      </c>
      <c r="P18" s="16">
        <v>1</v>
      </c>
      <c r="Q18" s="88"/>
      <c r="R18" s="43" t="str">
        <f>IF(AND($B$8&lt;250000,S18&lt;1750)=TRUE,"*",IF(AND($B$8&gt;=250000,S18&lt;1900)=TRUE,"*",""))</f>
        <v>*</v>
      </c>
      <c r="S18" s="39">
        <f>IF(OR(P18="",P18=0),"",ROUND(1986*(1/(($B$8/1000000)^(-0.014309)))*(1/(1+-0.00418567*($V$18-40)))*(1/(1+(1/SUM(P$14:P$18))*0.13375)),0))</f>
        <v>1864</v>
      </c>
      <c r="T18" s="88"/>
      <c r="U18" s="8"/>
      <c r="V18" s="1">
        <v>40</v>
      </c>
      <c r="W18" s="7"/>
      <c r="Y18" s="6"/>
      <c r="Z18" s="26"/>
      <c r="AA18" s="7"/>
    </row>
    <row r="19" spans="1:27" s="13" customFormat="1" ht="15.6" customHeight="1" x14ac:dyDescent="0.3">
      <c r="A19" s="53"/>
      <c r="B19" s="54"/>
      <c r="C19" s="55"/>
      <c r="D19" s="113" t="str">
        <f>IF(AND($B$8&lt;250000,OR(F14="*",F16="*",F17="*"))=TRUE,"*Consider using 1750 pc/h/ln",IF(AND($B$8&gt;=250000,OR(F14="*",F16="*",F17="*"))=TRUE,"*Consider using 1900 pc/h/ln",""))</f>
        <v>*Consider using 1900 pc/h/ln</v>
      </c>
      <c r="E19" s="114"/>
      <c r="F19" s="56"/>
      <c r="G19" s="90"/>
      <c r="H19" s="91"/>
      <c r="I19" s="92"/>
      <c r="J19" s="51" t="s">
        <v>9</v>
      </c>
      <c r="K19" s="51" t="s">
        <v>10</v>
      </c>
      <c r="L19" s="52" t="s">
        <v>6</v>
      </c>
      <c r="M19" s="51" t="s">
        <v>7</v>
      </c>
      <c r="N19" s="51" t="s">
        <v>8</v>
      </c>
      <c r="O19" s="127"/>
      <c r="P19" s="128"/>
      <c r="Q19" s="128"/>
      <c r="R19" s="27"/>
      <c r="S19" s="117" t="str">
        <f>IF(AND($B$8&lt;250000,OR(R15="*",R16="*",R18="*"))=TRUE,"*Consider using 1750 pc/h/ln",IF(AND($B$8&gt;=250000,OR(R15="*",R16="*",R18="*"))=TRUE,"*Consider using 1900 pc/h/ln",""))</f>
        <v>*Consider using 1900 pc/h/ln</v>
      </c>
      <c r="T19" s="117"/>
      <c r="V19" s="17"/>
      <c r="Y19" s="18"/>
      <c r="Z19" s="23"/>
      <c r="AA19" s="14"/>
    </row>
    <row r="20" spans="1:27" s="13" customFormat="1" x14ac:dyDescent="0.3">
      <c r="A20" s="53"/>
      <c r="B20" s="56"/>
      <c r="C20" s="55"/>
      <c r="D20" s="115"/>
      <c r="E20" s="116"/>
      <c r="F20" s="56"/>
      <c r="G20" s="93"/>
      <c r="H20" s="94"/>
      <c r="I20" s="95"/>
      <c r="J20" s="16">
        <v>1</v>
      </c>
      <c r="K20" s="16"/>
      <c r="L20" s="16">
        <v>1</v>
      </c>
      <c r="M20" s="16"/>
      <c r="N20" s="16">
        <v>1</v>
      </c>
      <c r="O20" s="129"/>
      <c r="P20" s="130"/>
      <c r="Q20" s="130"/>
      <c r="R20" s="27"/>
      <c r="S20" s="117"/>
      <c r="T20" s="117"/>
      <c r="Y20" s="18"/>
      <c r="Z20" s="24"/>
      <c r="AA20" s="14"/>
    </row>
    <row r="21" spans="1:27" s="13" customFormat="1" ht="28.8" customHeight="1" x14ac:dyDescent="0.3">
      <c r="A21" s="53"/>
      <c r="B21" s="56"/>
      <c r="C21" s="55"/>
      <c r="D21" s="57"/>
      <c r="E21" s="57"/>
      <c r="F21" s="56"/>
      <c r="G21" s="96"/>
      <c r="H21" s="97"/>
      <c r="I21" s="98"/>
      <c r="J21" s="112" t="s">
        <v>12</v>
      </c>
      <c r="K21" s="112"/>
      <c r="L21" s="112"/>
      <c r="M21" s="89"/>
      <c r="N21" s="89"/>
      <c r="O21" s="131"/>
      <c r="P21" s="132"/>
      <c r="Q21" s="132"/>
      <c r="R21" s="27"/>
      <c r="S21" s="21"/>
      <c r="Y21" s="18"/>
      <c r="Z21" s="24"/>
      <c r="AA21" s="14"/>
    </row>
    <row r="22" spans="1:27" s="13" customFormat="1" ht="14.4" customHeight="1" x14ac:dyDescent="0.3">
      <c r="A22" s="53"/>
      <c r="B22" s="56"/>
      <c r="C22" s="55"/>
      <c r="D22" s="58"/>
      <c r="E22" s="57"/>
      <c r="F22" s="59"/>
      <c r="G22" s="56"/>
      <c r="H22" s="56"/>
      <c r="I22" s="55"/>
      <c r="J22" s="86" t="str">
        <f>IF(AND($B$8&lt;250000,OR(J23="*",L23="*",M23="*"))=TRUE,"*Consider using 1750 pc/h/ln",IF(AND($B$8&gt;=250000,OR(J23="*",L23="*",M23="*"))=TRUE,"*Consider using 1900 pc/h/ln",""))</f>
        <v>*Consider using 1900 pc/h/ln</v>
      </c>
      <c r="K22" s="87"/>
      <c r="L22" s="87"/>
      <c r="M22" s="87"/>
      <c r="N22" s="87"/>
      <c r="O22" s="14"/>
      <c r="R22" s="18"/>
      <c r="S22" s="21"/>
      <c r="U22" s="15"/>
      <c r="V22" s="15"/>
      <c r="Y22" s="18"/>
      <c r="Z22" s="23"/>
      <c r="AA22" s="14"/>
    </row>
    <row r="23" spans="1:27" x14ac:dyDescent="0.3">
      <c r="A23" s="60"/>
      <c r="B23" s="42"/>
      <c r="C23" s="42"/>
      <c r="D23" s="61"/>
      <c r="E23" s="42"/>
      <c r="F23" s="62"/>
      <c r="G23" s="42"/>
      <c r="H23" s="56"/>
      <c r="I23" s="42"/>
      <c r="J23" s="44" t="str">
        <f>IF(AND($B$8&lt;250000,J24&lt;1750)=TRUE,"*",IF(AND($B$8&gt;=250000,J24&lt;1900)=TRUE,"*",""))</f>
        <v>*</v>
      </c>
      <c r="K23" s="45"/>
      <c r="L23" s="44" t="str">
        <f>IF(AND($B$8&lt;250000,L24&lt;1750)=TRUE,"*",IF(AND($B$8&gt;=250000,L24&lt;1900)=TRUE,"*",""))</f>
        <v>*</v>
      </c>
      <c r="M23" s="44" t="str">
        <f>IF(AND($B$8&lt;250000,M24&lt;1750)=TRUE,"*",IF(AND($B$8&gt;=250000,M24&lt;1900)=TRUE,"*",""))</f>
        <v/>
      </c>
      <c r="N23" s="46"/>
      <c r="R23" s="6"/>
      <c r="U23" s="2"/>
      <c r="V23" s="2"/>
      <c r="Y23" s="6"/>
      <c r="Z23" s="26"/>
      <c r="AA23" s="7"/>
    </row>
    <row r="24" spans="1:27" s="13" customFormat="1" x14ac:dyDescent="0.3">
      <c r="A24" s="63"/>
      <c r="B24" s="64"/>
      <c r="C24" s="64"/>
      <c r="D24" s="64"/>
      <c r="E24" s="64"/>
      <c r="F24" s="59"/>
      <c r="G24" s="56"/>
      <c r="H24" s="56"/>
      <c r="I24" s="55"/>
      <c r="J24" s="39">
        <f>IF(OR(J20="",J20=0),"",ROUND(1986*(1/(($B$8/1000000)^(-0.014309)))*(1/(1+-0.00418567*($N$27-40)))*(1/(1+(1/SUM($J20:$N20))*0.13375)),0))</f>
        <v>1864</v>
      </c>
      <c r="K24" s="39" t="str">
        <f>IF(OR($K$20="",$K$20=0),"",(IF($N$28="Yes",(ROUND(1986*(1/(($B$8/1000000)^(-0.014309)))*(1/(1+-0.00418567*($N$27-40)))*(1/(1+(1/SUM($J20:$N20))*0.13375)),0)),(IF($B$8&lt;250000,1750,1900)))))</f>
        <v/>
      </c>
      <c r="L24" s="39">
        <f>IF(OR($L$20="",$L$20=0),"",(IF(OR($L$19="T",$L$19="L-T-R"),(ROUND(1986*(1/(($B$8/1000000)^(-0.014309)))*(1/(1+-0.00418567*($N$27-40)))*(1/(1+(1/SUM($J20:$N20))*0.13375)),0)),(IF($B$8&lt;250000,1750,1900)))))</f>
        <v>1864</v>
      </c>
      <c r="M24" s="39" t="str">
        <f>IF(OR(M20="",M20=0),"",ROUND(1986*(1/(($B$8/1000000)^(-0.014309)))*(1/(1+-0.00418567*($N$27-40)))*(1/(1+(1/SUM($J20:$N20))*0.13375)),0))</f>
        <v/>
      </c>
      <c r="N24" s="41">
        <f>IF(N20="","",IF(N20=0,"",IF($B$8&lt;250000,1750,1900)))</f>
        <v>1900</v>
      </c>
      <c r="O24" s="14"/>
      <c r="W24" s="14"/>
      <c r="Y24" s="18"/>
      <c r="Z24" s="24"/>
      <c r="AA24" s="14"/>
    </row>
    <row r="25" spans="1:27" s="13" customFormat="1" ht="14.4" customHeight="1" x14ac:dyDescent="0.3">
      <c r="A25" s="53"/>
      <c r="B25" s="56"/>
      <c r="C25" s="56"/>
      <c r="D25" s="56"/>
      <c r="E25" s="56"/>
      <c r="F25" s="65"/>
      <c r="G25" s="54"/>
      <c r="H25" s="56"/>
      <c r="I25" s="55"/>
      <c r="J25" s="89" t="s">
        <v>3</v>
      </c>
      <c r="K25" s="89"/>
      <c r="L25" s="89"/>
      <c r="M25" s="89"/>
      <c r="N25" s="89"/>
      <c r="O25" s="14"/>
      <c r="Y25" s="18"/>
      <c r="Z25" s="24"/>
      <c r="AA25" s="14"/>
    </row>
    <row r="26" spans="1:27" ht="14.4" customHeight="1" x14ac:dyDescent="0.3">
      <c r="A26" s="60"/>
      <c r="B26" s="42"/>
      <c r="C26" s="66"/>
      <c r="D26" s="42"/>
      <c r="E26" s="42"/>
      <c r="F26" s="62"/>
      <c r="G26" s="42"/>
      <c r="H26" s="56"/>
      <c r="I26" s="42"/>
      <c r="Y26" s="6"/>
      <c r="Z26" s="26"/>
      <c r="AA26" s="7"/>
    </row>
    <row r="27" spans="1:27" x14ac:dyDescent="0.3">
      <c r="A27" s="60"/>
      <c r="B27" s="66" t="s">
        <v>5</v>
      </c>
      <c r="C27" s="67"/>
      <c r="D27" s="68"/>
      <c r="E27" s="42"/>
      <c r="F27" s="62"/>
      <c r="G27" s="42"/>
      <c r="H27" s="56"/>
      <c r="I27" s="69"/>
      <c r="J27" s="80" t="s">
        <v>1</v>
      </c>
      <c r="K27" s="80"/>
      <c r="L27" s="80"/>
      <c r="M27" s="80"/>
      <c r="N27" s="16">
        <v>40</v>
      </c>
      <c r="O27" s="7"/>
      <c r="Y27" s="6"/>
      <c r="Z27" s="24"/>
      <c r="AA27" s="7"/>
    </row>
    <row r="28" spans="1:27" x14ac:dyDescent="0.3">
      <c r="A28" s="60"/>
      <c r="B28" s="70" t="s">
        <v>32</v>
      </c>
      <c r="C28" s="42"/>
      <c r="D28" s="42"/>
      <c r="E28" s="67">
        <v>44658</v>
      </c>
      <c r="F28" s="71"/>
      <c r="G28" s="42"/>
      <c r="H28" s="56"/>
      <c r="I28" s="42"/>
      <c r="J28" s="80" t="s">
        <v>13</v>
      </c>
      <c r="K28" s="80"/>
      <c r="L28" s="80"/>
      <c r="M28" s="80"/>
      <c r="N28" s="16" t="s">
        <v>16</v>
      </c>
      <c r="Z28" s="4"/>
    </row>
    <row r="29" spans="1:27" x14ac:dyDescent="0.3">
      <c r="B29" s="2"/>
      <c r="C29" s="2"/>
      <c r="D29" s="2"/>
      <c r="E29" s="35"/>
      <c r="F29" s="35"/>
      <c r="G29" s="2"/>
      <c r="H29" s="15"/>
      <c r="I29" s="2"/>
      <c r="J29" s="9"/>
      <c r="K29" s="9"/>
      <c r="L29" s="9"/>
      <c r="M29" s="9"/>
      <c r="N29" s="9"/>
      <c r="O29" s="2"/>
      <c r="P29" s="15"/>
      <c r="Q29" s="2"/>
      <c r="R29" s="2"/>
      <c r="S29" s="2"/>
      <c r="T29" s="2"/>
      <c r="U29" s="2"/>
      <c r="V29" s="2"/>
    </row>
    <row r="30" spans="1:27" ht="14.4" customHeight="1" x14ac:dyDescent="0.3">
      <c r="A30" s="29"/>
      <c r="B30" s="110" t="str">
        <f>IF(OR(I16="L-T-R",L19="L-T-R",O16="L-T-R",L13="L-T-R"),"Use the calculated Sat. Flow for the L-T-R lane configuration with caution as this lane configuration was not studied.","")</f>
        <v/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7"/>
    </row>
    <row r="31" spans="1:27" x14ac:dyDescent="0.3">
      <c r="A31" s="29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7"/>
    </row>
    <row r="32" spans="1:27" x14ac:dyDescent="0.3">
      <c r="B32" s="31"/>
      <c r="C32" s="4"/>
      <c r="D32" s="4"/>
      <c r="E32" s="4"/>
      <c r="F32" s="4"/>
      <c r="G32" s="4"/>
      <c r="H32" s="17"/>
      <c r="I32" s="4"/>
      <c r="J32" s="12"/>
      <c r="K32" s="12"/>
      <c r="L32" s="12"/>
      <c r="M32" s="12"/>
      <c r="N32" s="12"/>
      <c r="O32" s="4"/>
      <c r="P32" s="17"/>
      <c r="Q32" s="4"/>
      <c r="R32" s="4"/>
      <c r="S32" s="4"/>
      <c r="T32" s="4"/>
      <c r="U32" s="4"/>
      <c r="V32" s="4"/>
    </row>
  </sheetData>
  <sheetProtection sheet="1" selectLockedCells="1"/>
  <mergeCells count="30">
    <mergeCell ref="J2:N2"/>
    <mergeCell ref="D2:G2"/>
    <mergeCell ref="B30:V31"/>
    <mergeCell ref="J5:M5"/>
    <mergeCell ref="J7:N7"/>
    <mergeCell ref="J11:N11"/>
    <mergeCell ref="T14:T18"/>
    <mergeCell ref="D19:E20"/>
    <mergeCell ref="S19:T20"/>
    <mergeCell ref="J21:N21"/>
    <mergeCell ref="D14:D18"/>
    <mergeCell ref="G14:G18"/>
    <mergeCell ref="J14:N18"/>
    <mergeCell ref="O19:Q21"/>
    <mergeCell ref="J4:M4"/>
    <mergeCell ref="B16:B17"/>
    <mergeCell ref="B13:B14"/>
    <mergeCell ref="G19:I21"/>
    <mergeCell ref="B8:G8"/>
    <mergeCell ref="B7:G7"/>
    <mergeCell ref="B5:G5"/>
    <mergeCell ref="B4:G4"/>
    <mergeCell ref="J28:M28"/>
    <mergeCell ref="V13:V14"/>
    <mergeCell ref="V16:V17"/>
    <mergeCell ref="J10:N10"/>
    <mergeCell ref="J22:N22"/>
    <mergeCell ref="Q14:Q18"/>
    <mergeCell ref="J25:N25"/>
    <mergeCell ref="J27:M27"/>
  </mergeCells>
  <conditionalFormatting sqref="F16">
    <cfRule type="cellIs" dxfId="26" priority="33" operator="equal">
      <formula>"*"</formula>
    </cfRule>
  </conditionalFormatting>
  <conditionalFormatting sqref="F17">
    <cfRule type="cellIs" dxfId="25" priority="32" operator="equal">
      <formula>"*"</formula>
    </cfRule>
  </conditionalFormatting>
  <conditionalFormatting sqref="R15">
    <cfRule type="cellIs" dxfId="24" priority="31" operator="equal">
      <formula>"*"</formula>
    </cfRule>
  </conditionalFormatting>
  <conditionalFormatting sqref="R16">
    <cfRule type="cellIs" dxfId="23" priority="30" operator="equal">
      <formula>"*"</formula>
    </cfRule>
  </conditionalFormatting>
  <conditionalFormatting sqref="R18">
    <cfRule type="cellIs" dxfId="22" priority="29" operator="equal">
      <formula>"*"</formula>
    </cfRule>
  </conditionalFormatting>
  <conditionalFormatting sqref="F14">
    <cfRule type="cellIs" dxfId="21" priority="28" operator="equal">
      <formula>"*"</formula>
    </cfRule>
  </conditionalFormatting>
  <conditionalFormatting sqref="J23">
    <cfRule type="cellIs" dxfId="20" priority="27" operator="equal">
      <formula>"*"</formula>
    </cfRule>
  </conditionalFormatting>
  <conditionalFormatting sqref="L23">
    <cfRule type="cellIs" dxfId="19" priority="26" operator="equal">
      <formula>"*"</formula>
    </cfRule>
  </conditionalFormatting>
  <conditionalFormatting sqref="M23">
    <cfRule type="cellIs" dxfId="18" priority="25" operator="equal">
      <formula>"*"</formula>
    </cfRule>
  </conditionalFormatting>
  <conditionalFormatting sqref="N9">
    <cfRule type="cellIs" dxfId="17" priority="24" operator="equal">
      <formula>"*"</formula>
    </cfRule>
  </conditionalFormatting>
  <conditionalFormatting sqref="L9">
    <cfRule type="cellIs" dxfId="16" priority="23" operator="equal">
      <formula>"*"</formula>
    </cfRule>
  </conditionalFormatting>
  <conditionalFormatting sqref="K9">
    <cfRule type="cellIs" dxfId="15" priority="22" operator="equal">
      <formula>"*"</formula>
    </cfRule>
  </conditionalFormatting>
  <conditionalFormatting sqref="I16">
    <cfRule type="cellIs" dxfId="14" priority="21" operator="equal">
      <formula>"L-T-R"</formula>
    </cfRule>
  </conditionalFormatting>
  <conditionalFormatting sqref="O16">
    <cfRule type="cellIs" dxfId="13" priority="18" operator="equal">
      <formula>"L-T-R"</formula>
    </cfRule>
  </conditionalFormatting>
  <conditionalFormatting sqref="G19:I21">
    <cfRule type="containsText" dxfId="12" priority="13" operator="containsText" text="L-T-R">
      <formula>NOT(ISERROR(SEARCH("L-T-R",G19)))</formula>
    </cfRule>
  </conditionalFormatting>
  <conditionalFormatting sqref="O19:Q21">
    <cfRule type="containsText" dxfId="11" priority="12" operator="containsText" text="L-T-R">
      <formula>NOT(ISERROR(SEARCH("L-T-R",O19)))</formula>
    </cfRule>
  </conditionalFormatting>
  <conditionalFormatting sqref="L19">
    <cfRule type="cellIs" dxfId="10" priority="11" operator="equal">
      <formula>"L-T-R"</formula>
    </cfRule>
  </conditionalFormatting>
  <conditionalFormatting sqref="L13">
    <cfRule type="cellIs" dxfId="9" priority="10" operator="equal">
      <formula>"L-T-R"</formula>
    </cfRule>
  </conditionalFormatting>
  <conditionalFormatting sqref="B30:D31">
    <cfRule type="containsText" dxfId="8" priority="9" operator="containsText" text="L-T-R">
      <formula>NOT(ISERROR(SEARCH("L-T-R",B30)))</formula>
    </cfRule>
  </conditionalFormatting>
  <conditionalFormatting sqref="E14:E18">
    <cfRule type="cellIs" dxfId="7" priority="7" operator="equal">
      <formula>1900</formula>
    </cfRule>
    <cfRule type="cellIs" dxfId="6" priority="8" operator="equal">
      <formula>1750</formula>
    </cfRule>
  </conditionalFormatting>
  <conditionalFormatting sqref="S14:S18">
    <cfRule type="cellIs" dxfId="5" priority="5" operator="equal">
      <formula>1900</formula>
    </cfRule>
    <cfRule type="cellIs" dxfId="4" priority="6" operator="equal">
      <formula>1750</formula>
    </cfRule>
  </conditionalFormatting>
  <conditionalFormatting sqref="J24:N24">
    <cfRule type="cellIs" dxfId="3" priority="3" operator="equal">
      <formula>1900</formula>
    </cfRule>
    <cfRule type="cellIs" dxfId="2" priority="4" operator="equal">
      <formula>1750</formula>
    </cfRule>
  </conditionalFormatting>
  <conditionalFormatting sqref="J8:N8">
    <cfRule type="cellIs" dxfId="1" priority="1" operator="equal">
      <formula>1900</formula>
    </cfRule>
    <cfRule type="cellIs" dxfId="0" priority="2" operator="equal">
      <formula>1750</formula>
    </cfRule>
  </conditionalFormatting>
  <dataValidations count="6">
    <dataValidation type="list" allowBlank="1" showInputMessage="1" showErrorMessage="1" sqref="I16 O16 L13 L19" xr:uid="{3EEFA682-6F99-4420-903D-67F3B4FBE272}">
      <formula1>"T,L-T-R,L-R"</formula1>
    </dataValidation>
    <dataValidation type="list" allowBlank="1" showInputMessage="1" showErrorMessage="1" sqref="I14 O18 N13 J19" xr:uid="{C8176555-ED10-457C-BEB6-B2C128CDD75A}">
      <formula1>"L, -"</formula1>
    </dataValidation>
    <dataValidation type="list" allowBlank="1" showInputMessage="1" showErrorMessage="1" sqref="I15 O17 M13 K19" xr:uid="{B90C8E77-05D1-4350-9A98-E18F3181EE2A}">
      <formula1>"L-T, -"</formula1>
    </dataValidation>
    <dataValidation type="list" allowBlank="1" showInputMessage="1" showErrorMessage="1" sqref="I17 O15 K13 M19" xr:uid="{D1E3A8B3-30EE-41A2-B0A5-83672E1FEBEF}">
      <formula1>"T-R, -"</formula1>
    </dataValidation>
    <dataValidation type="list" allowBlank="1" showInputMessage="1" showErrorMessage="1" sqref="I18 O14 J13 N19" xr:uid="{821A3C3F-64E9-4FE9-B96D-C71D14CD0EE5}">
      <formula1>"R, -"</formula1>
    </dataValidation>
    <dataValidation type="list" allowBlank="1" showInputMessage="1" showErrorMessage="1" sqref="N4 B15 N28 V15" xr:uid="{CBB7703C-2678-419B-A2AA-B5559CE15808}">
      <formula1>"Yes,No"</formula1>
    </dataValidation>
  </dataValidations>
  <printOptions horizontalCentered="1" verticalCentered="1"/>
  <pageMargins left="0.7" right="0.7" top="0.75" bottom="0.75" header="0.3" footer="0.3"/>
  <pageSetup scale="83" orientation="landscape" r:id="rId1"/>
  <headerFooter>
    <oddFooter>&amp;R&amp;F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B419C9-1D74-4105-B597-67A5EBE6FAA8}">
          <x14:formula1>
            <xm:f>Lists!$A$1:$A$7</xm:f>
          </x14:formula1>
          <xm:sqref>B18 N27 N5 V18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B1" sqref="B1"/>
    </sheetView>
  </sheetViews>
  <sheetFormatPr defaultRowHeight="14.4" x14ac:dyDescent="0.3"/>
  <cols>
    <col min="6" max="7" width="12.5546875" bestFit="1" customWidth="1"/>
  </cols>
  <sheetData>
    <row r="1" spans="1:1" x14ac:dyDescent="0.3">
      <c r="A1">
        <v>25</v>
      </c>
    </row>
    <row r="2" spans="1:1" x14ac:dyDescent="0.3">
      <c r="A2">
        <v>30</v>
      </c>
    </row>
    <row r="3" spans="1:1" x14ac:dyDescent="0.3">
      <c r="A3">
        <v>35</v>
      </c>
    </row>
    <row r="4" spans="1:1" x14ac:dyDescent="0.3">
      <c r="A4">
        <v>40</v>
      </c>
    </row>
    <row r="5" spans="1:1" x14ac:dyDescent="0.3">
      <c r="A5">
        <v>45</v>
      </c>
    </row>
    <row r="6" spans="1:1" x14ac:dyDescent="0.3">
      <c r="A6">
        <v>50</v>
      </c>
    </row>
    <row r="7" spans="1:1" x14ac:dyDescent="0.3">
      <c r="A7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54288C657724180ED1312F00F45E4" ma:contentTypeVersion="1" ma:contentTypeDescription="Create a new document." ma:contentTypeScope="" ma:versionID="bb5a3f6e397b1690cf6564841654f2a0">
  <xsd:schema xmlns:xsd="http://www.w3.org/2001/XMLSchema" xmlns:xs="http://www.w3.org/2001/XMLSchema" xmlns:p="http://schemas.microsoft.com/office/2006/metadata/properties" xmlns:ns2="a8b72882-1d02-4704-8464-4e9c6e9dc531" targetNamespace="http://schemas.microsoft.com/office/2006/metadata/properties" ma:root="true" ma:fieldsID="5705412253ba870b06423a56f97807aa" ns2:_=""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76759F-2CB8-4062-86C2-1CCC6744F7E9}"/>
</file>

<file path=customXml/itemProps2.xml><?xml version="1.0" encoding="utf-8"?>
<ds:datastoreItem xmlns:ds="http://schemas.openxmlformats.org/officeDocument/2006/customXml" ds:itemID="{4160FB30-EC1A-4441-819A-DEC529CEBE2F}"/>
</file>

<file path=customXml/itemProps3.xml><?xml version="1.0" encoding="utf-8"?>
<ds:datastoreItem xmlns:ds="http://schemas.openxmlformats.org/officeDocument/2006/customXml" ds:itemID="{A8B676D8-F771-4C61-8B1F-DF23DA4AC7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Worksheet</vt:lpstr>
      <vt:lpstr>Lists</vt:lpstr>
      <vt:lpstr>Worksheet!Print_Area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dotbmr</dc:creator>
  <cp:lastModifiedBy>dotvsh</cp:lastModifiedBy>
  <cp:lastPrinted>2022-04-07T19:23:38Z</cp:lastPrinted>
  <dcterms:created xsi:type="dcterms:W3CDTF">2016-09-02T12:55:18Z</dcterms:created>
  <dcterms:modified xsi:type="dcterms:W3CDTF">2022-04-07T21:23:18Z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0x01010084F54288C657724180ED1312F00F45E4</vt:lpwstr>
  </property>
</Properties>
</file>