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tl9b\AppData\Local\Box\Box Edit\Documents\QQZH_33d+k+PhsyXGIWSLA==\"/>
    </mc:Choice>
  </mc:AlternateContent>
  <xr:revisionPtr revIDLastSave="0" documentId="13_ncr:1_{380CACD0-71F5-44DC-85FF-481831DA97B3}" xr6:coauthVersionLast="47" xr6:coauthVersionMax="47" xr10:uidLastSave="{00000000-0000-0000-0000-000000000000}"/>
  <bookViews>
    <workbookView xWindow="-38510" yWindow="-10910" windowWidth="38620" windowHeight="21220" activeTab="1" xr2:uid="{3762BE38-921C-4F8D-9CB1-3990B3472201}"/>
  </bookViews>
  <sheets>
    <sheet name="Information Sheet" sheetId="3" r:id="rId1"/>
    <sheet name="PlanningLevelAssessment" sheetId="1" r:id="rId2"/>
    <sheet name="DesignLevelAssessment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D10" i="1"/>
  <c r="D9" i="1"/>
  <c r="H7" i="2"/>
  <c r="I8" i="2" s="1"/>
  <c r="H7" i="1"/>
  <c r="I7" i="1"/>
  <c r="J7" i="1"/>
  <c r="K7" i="1"/>
  <c r="L7" i="1"/>
  <c r="H8" i="1"/>
  <c r="I8" i="1"/>
  <c r="J8" i="1"/>
  <c r="K8" i="1"/>
  <c r="L8" i="1"/>
  <c r="H9" i="1"/>
  <c r="I9" i="1"/>
  <c r="J9" i="1"/>
  <c r="K9" i="1"/>
  <c r="L9" i="1"/>
  <c r="L6" i="1"/>
  <c r="K6" i="1"/>
  <c r="J6" i="1"/>
  <c r="I6" i="1"/>
  <c r="H6" i="1"/>
  <c r="G7" i="1"/>
  <c r="G8" i="1"/>
  <c r="G9" i="1"/>
  <c r="G6" i="1"/>
  <c r="D8" i="1" s="1"/>
  <c r="I7" i="2" l="1"/>
  <c r="D15" i="2" s="1"/>
  <c r="M8" i="2"/>
  <c r="L8" i="2"/>
  <c r="I10" i="2"/>
  <c r="J8" i="2"/>
  <c r="D16" i="2" s="1"/>
  <c r="K7" i="2"/>
  <c r="N9" i="2"/>
  <c r="M7" i="2"/>
  <c r="J9" i="2"/>
  <c r="K10" i="2"/>
  <c r="J10" i="2"/>
  <c r="J7" i="2"/>
  <c r="L7" i="2"/>
  <c r="L9" i="2"/>
  <c r="N10" i="2"/>
  <c r="D18" i="2" s="1"/>
  <c r="I9" i="2"/>
  <c r="L10" i="2"/>
  <c r="N8" i="2"/>
  <c r="N7" i="2"/>
  <c r="M9" i="2"/>
  <c r="K8" i="2"/>
  <c r="M10" i="2"/>
  <c r="K9" i="2"/>
  <c r="D17" i="2" s="1"/>
</calcChain>
</file>

<file path=xl/sharedStrings.xml><?xml version="1.0" encoding="utf-8"?>
<sst xmlns="http://schemas.openxmlformats.org/spreadsheetml/2006/main" count="64" uniqueCount="32">
  <si>
    <t>Right Turn Demand</t>
  </si>
  <si>
    <t>RTOR Volume</t>
  </si>
  <si>
    <t>Leg 1</t>
  </si>
  <si>
    <t>Leg 2</t>
  </si>
  <si>
    <t>Leg 3</t>
  </si>
  <si>
    <t>Leg 4</t>
  </si>
  <si>
    <t>Single right-turn at intersection</t>
  </si>
  <si>
    <t>Single right-turn at interchange-off ramp</t>
  </si>
  <si>
    <t>Single right-turn at interchange-on ramp</t>
  </si>
  <si>
    <t>Dual right-turn at intersection</t>
  </si>
  <si>
    <t>Dual right-turn at interchange-off ramp</t>
  </si>
  <si>
    <t>Dual right-turn at interchange-on ramp</t>
  </si>
  <si>
    <t>List:</t>
  </si>
  <si>
    <t>Equations:</t>
  </si>
  <si>
    <t>Right-turn Type:</t>
  </si>
  <si>
    <t>Date:</t>
  </si>
  <si>
    <t>Intersection:</t>
  </si>
  <si>
    <t>Bureau of Traffic Operations</t>
  </si>
  <si>
    <t>Leg number is assigned in ascending order starting from due north and continuing clock-wise</t>
  </si>
  <si>
    <t>Cycle length:</t>
  </si>
  <si>
    <t>Right-Turn Green Time:</t>
  </si>
  <si>
    <t>r%</t>
  </si>
  <si>
    <t>seconds</t>
  </si>
  <si>
    <t>Background</t>
  </si>
  <si>
    <t>Instructions:</t>
  </si>
  <si>
    <t>Blue shaded cells are optional</t>
  </si>
  <si>
    <t>Yellow shaded cells are required</t>
  </si>
  <si>
    <t>The analyst shall not use RTOR volumes in the analysis when field signage prohibits this maneuver during the analysis period.</t>
  </si>
  <si>
    <t>Right-turns made while facing a red traffic signal indication, permitted under Wisconsin statute 346.37(1)(c)3, can have a beneficial effect on traffic flow and intersection capacity as they reduce the number of vehicles serviced during the green phase. RTOR volumes are only applicable for dedicated right turn lanes.</t>
  </si>
  <si>
    <t>For additional informationregarding RTOR, see TEOpS 16-15-5.2.1 or contact BTO-TASU</t>
  </si>
  <si>
    <t>The equations for each case can be found below:</t>
  </si>
  <si>
    <t>Last updated: 5/17/2023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</si>
</sst>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B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 vertical="center" textRotation="90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ill="1" applyBorder="1"/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2" borderId="0" xfId="0" applyFill="1"/>
    <xf numFmtId="0" fontId="0" fillId="3" borderId="0" xfId="0" applyFill="1"/>
    <xf numFmtId="0" fontId="0" fillId="0" borderId="0" xfId="0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4" fillId="0" borderId="0" xfId="1"/>
    <xf numFmtId="0" fontId="5" fillId="0" borderId="0" xfId="0" applyFont="1"/>
    <xf numFmtId="0" fontId="6" fillId="0" borderId="0" xfId="0" applyFont="1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/>
    </xf>
    <xf numFmtId="49" fontId="0" fillId="0" borderId="0" xfId="0" applyNumberFormat="1" applyBorder="1" applyAlignment="1">
      <alignment horizontal="center" wrapText="1"/>
    </xf>
    <xf numFmtId="0" fontId="0" fillId="0" borderId="0" xfId="0" applyNumberFormat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80772</xdr:rowOff>
    </xdr:from>
    <xdr:to>
      <xdr:col>2</xdr:col>
      <xdr:colOff>0</xdr:colOff>
      <xdr:row>47</xdr:row>
      <xdr:rowOff>5452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53E5B0B-12A2-2B11-7C13-BBC28BDD0B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85822"/>
          <a:ext cx="7743825" cy="64016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552450</xdr:colOff>
      <xdr:row>14</xdr:row>
      <xdr:rowOff>152399</xdr:rowOff>
    </xdr:from>
    <xdr:to>
      <xdr:col>2</xdr:col>
      <xdr:colOff>762000</xdr:colOff>
      <xdr:row>20</xdr:row>
      <xdr:rowOff>108960</xdr:rowOff>
    </xdr:to>
    <xdr:pic>
      <xdr:nvPicPr>
        <xdr:cNvPr id="2" name="Picture 9" descr="WisDOT Logo">
          <a:extLst>
            <a:ext uri="{FF2B5EF4-FFF2-40B4-BE49-F238E27FC236}">
              <a16:creationId xmlns:a16="http://schemas.microsoft.com/office/drawing/2014/main" id="{A232C30F-519A-44BB-8EC9-151F6E2C6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2838449"/>
          <a:ext cx="1028700" cy="109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21</xdr:row>
      <xdr:rowOff>9525</xdr:rowOff>
    </xdr:from>
    <xdr:to>
      <xdr:col>2</xdr:col>
      <xdr:colOff>542925</xdr:colOff>
      <xdr:row>26</xdr:row>
      <xdr:rowOff>156586</xdr:rowOff>
    </xdr:to>
    <xdr:pic>
      <xdr:nvPicPr>
        <xdr:cNvPr id="2" name="Picture 9" descr="WisDOT Logo">
          <a:extLst>
            <a:ext uri="{FF2B5EF4-FFF2-40B4-BE49-F238E27FC236}">
              <a16:creationId xmlns:a16="http://schemas.microsoft.com/office/drawing/2014/main" id="{CB639B2D-F0FD-45EF-8E58-82E94AF06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4057650"/>
          <a:ext cx="1028700" cy="109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apwmad0p7106:37108/dtsdManuals/traffic-ops/manuals-and-standards/teops/16-15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3287F-2469-4A75-BE40-100A8F67A385}">
  <sheetPr>
    <tabColor theme="9"/>
  </sheetPr>
  <dimension ref="A1:D50"/>
  <sheetViews>
    <sheetView zoomScaleNormal="100" workbookViewId="0"/>
  </sheetViews>
  <sheetFormatPr defaultRowHeight="14.5" x14ac:dyDescent="0.35"/>
  <cols>
    <col min="1" max="1" width="31.81640625" customWidth="1"/>
    <col min="2" max="2" width="84.26953125" customWidth="1"/>
  </cols>
  <sheetData>
    <row r="1" spans="1:4" ht="15.5" x14ac:dyDescent="0.35">
      <c r="A1" s="33" t="s">
        <v>24</v>
      </c>
    </row>
    <row r="2" spans="1:4" x14ac:dyDescent="0.35">
      <c r="A2" s="9" t="s">
        <v>25</v>
      </c>
    </row>
    <row r="3" spans="1:4" x14ac:dyDescent="0.35">
      <c r="A3" s="10" t="s">
        <v>26</v>
      </c>
      <c r="C3" s="28"/>
      <c r="D3" s="28"/>
    </row>
    <row r="4" spans="1:4" x14ac:dyDescent="0.35">
      <c r="A4" s="28" t="s">
        <v>18</v>
      </c>
    </row>
    <row r="6" spans="1:4" ht="15.5" x14ac:dyDescent="0.35">
      <c r="A6" s="32" t="s">
        <v>23</v>
      </c>
    </row>
    <row r="7" spans="1:4" ht="15" customHeight="1" x14ac:dyDescent="0.35">
      <c r="A7" s="34" t="s">
        <v>28</v>
      </c>
      <c r="B7" s="34"/>
    </row>
    <row r="8" spans="1:4" x14ac:dyDescent="0.35">
      <c r="A8" s="34"/>
      <c r="B8" s="34"/>
    </row>
    <row r="9" spans="1:4" x14ac:dyDescent="0.35">
      <c r="A9" s="34"/>
      <c r="B9" s="34"/>
    </row>
    <row r="10" spans="1:4" x14ac:dyDescent="0.35">
      <c r="A10" s="29"/>
      <c r="B10" s="29"/>
    </row>
    <row r="11" spans="1:4" x14ac:dyDescent="0.35">
      <c r="A11" t="s">
        <v>27</v>
      </c>
      <c r="B11" s="30"/>
    </row>
    <row r="13" spans="1:4" x14ac:dyDescent="0.35">
      <c r="A13" t="s">
        <v>30</v>
      </c>
    </row>
    <row r="50" spans="1:1" x14ac:dyDescent="0.35">
      <c r="A50" s="31" t="s">
        <v>29</v>
      </c>
    </row>
  </sheetData>
  <mergeCells count="1">
    <mergeCell ref="A7:B9"/>
  </mergeCells>
  <hyperlinks>
    <hyperlink ref="A50" r:id="rId1" display="For additional information, see TEOpS 16-15-5.2.1" xr:uid="{11C518BD-EDED-419C-A552-707C02F0B24B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3D676-350E-4683-BFB5-E50659DAC27C}">
  <sheetPr>
    <tabColor theme="4"/>
  </sheetPr>
  <dimension ref="B2:P23"/>
  <sheetViews>
    <sheetView showGridLines="0" tabSelected="1" workbookViewId="0">
      <selection activeCell="C2" sqref="C2"/>
    </sheetView>
  </sheetViews>
  <sheetFormatPr defaultRowHeight="14.5" x14ac:dyDescent="0.35"/>
  <cols>
    <col min="2" max="2" width="12.26953125" bestFit="1" customWidth="1"/>
    <col min="3" max="3" width="18.1796875" bestFit="1" customWidth="1"/>
    <col min="4" max="4" width="21.453125" customWidth="1"/>
    <col min="5" max="5" width="37.7265625" bestFit="1" customWidth="1"/>
    <col min="6" max="6" width="10.81640625" bestFit="1" customWidth="1"/>
    <col min="7" max="10" width="9.7265625" hidden="1" customWidth="1"/>
    <col min="11" max="16" width="9.1796875" hidden="1" customWidth="1"/>
    <col min="17" max="17" width="0" hidden="1" customWidth="1"/>
  </cols>
  <sheetData>
    <row r="2" spans="2:16" x14ac:dyDescent="0.35">
      <c r="B2" t="s">
        <v>15</v>
      </c>
      <c r="C2" s="5"/>
    </row>
    <row r="4" spans="2:16" x14ac:dyDescent="0.35">
      <c r="B4" t="s">
        <v>16</v>
      </c>
      <c r="C4" s="39"/>
      <c r="D4" s="39"/>
      <c r="G4" t="s">
        <v>13</v>
      </c>
      <c r="P4" t="s">
        <v>12</v>
      </c>
    </row>
    <row r="5" spans="2:16" x14ac:dyDescent="0.35">
      <c r="G5" t="s">
        <v>6</v>
      </c>
      <c r="H5" t="s">
        <v>7</v>
      </c>
      <c r="I5" t="s">
        <v>8</v>
      </c>
      <c r="J5" t="s">
        <v>9</v>
      </c>
      <c r="K5" t="s">
        <v>10</v>
      </c>
      <c r="L5" t="s">
        <v>11</v>
      </c>
      <c r="P5" t="s">
        <v>6</v>
      </c>
    </row>
    <row r="6" spans="2:16" ht="15" thickBot="1" x14ac:dyDescent="0.4">
      <c r="F6" s="1"/>
      <c r="G6">
        <f>0.38*C8</f>
        <v>0</v>
      </c>
      <c r="H6">
        <f>0.74*C8</f>
        <v>0</v>
      </c>
      <c r="I6">
        <f>0.25*C8</f>
        <v>0</v>
      </c>
      <c r="J6">
        <f>0.3*C8</f>
        <v>0</v>
      </c>
      <c r="K6">
        <f>0.53*C8</f>
        <v>0</v>
      </c>
      <c r="L6">
        <f>0.12*C8</f>
        <v>0</v>
      </c>
      <c r="P6" t="s">
        <v>7</v>
      </c>
    </row>
    <row r="7" spans="2:16" ht="15" thickBot="1" x14ac:dyDescent="0.4">
      <c r="B7" s="3"/>
      <c r="C7" s="25" t="s">
        <v>0</v>
      </c>
      <c r="D7" s="26" t="s">
        <v>1</v>
      </c>
      <c r="E7" s="27" t="s">
        <v>14</v>
      </c>
      <c r="F7" s="1"/>
      <c r="G7">
        <f>0.38*C9</f>
        <v>0</v>
      </c>
      <c r="H7">
        <f>0.74*C9</f>
        <v>0</v>
      </c>
      <c r="I7">
        <f>0.25*C9</f>
        <v>0</v>
      </c>
      <c r="J7">
        <f>0.3*C9</f>
        <v>0</v>
      </c>
      <c r="K7">
        <f>0.53*C9</f>
        <v>0</v>
      </c>
      <c r="L7">
        <f>0.12*C9</f>
        <v>0</v>
      </c>
      <c r="P7" t="s">
        <v>8</v>
      </c>
    </row>
    <row r="8" spans="2:16" x14ac:dyDescent="0.35">
      <c r="B8" s="22" t="s">
        <v>2</v>
      </c>
      <c r="C8" s="6"/>
      <c r="D8" s="14" t="str">
        <f>IF(E8="Single right-turn at intersection",G6,IF(E8="Single right-turn at interchange-off ramp",H6,IF(E8="Single right-turn at interchange-on ramp",I6,IF(E8="dual right-turn at intersection",J6,IF(E8="dual right-turn at interchange-off ramp",K6,IF(E8="dual right-turn at interchange-on ramp",L6,"-"))))))</f>
        <v>-</v>
      </c>
      <c r="E8" s="15"/>
      <c r="F8" s="1"/>
      <c r="G8">
        <f>0.38*C10</f>
        <v>0</v>
      </c>
      <c r="H8">
        <f>0.74*C10</f>
        <v>0</v>
      </c>
      <c r="I8">
        <f>0.25*C10</f>
        <v>0</v>
      </c>
      <c r="J8">
        <f>0.3*C10</f>
        <v>0</v>
      </c>
      <c r="K8">
        <f>0.53*C10</f>
        <v>0</v>
      </c>
      <c r="L8">
        <f>0.12*C10</f>
        <v>0</v>
      </c>
      <c r="P8" t="s">
        <v>9</v>
      </c>
    </row>
    <row r="9" spans="2:16" x14ac:dyDescent="0.35">
      <c r="B9" s="23" t="s">
        <v>3</v>
      </c>
      <c r="C9" s="7"/>
      <c r="D9" s="4" t="str">
        <f>IF(E9="Single right-turn at intersection",G7,IF(E9="Single right-turn at interchange-off ramp",H7,IF(E9="Single right-turn at interchange-on ramp",I7,IF(E9="dual right-turn at intersection",J7,IF(E9="dual right-turn at interchange-off ramp",K7,IF(E9="dual right-turn at interchange-on ramp",L7,"-"))))))</f>
        <v>-</v>
      </c>
      <c r="E9" s="16"/>
      <c r="F9" s="2"/>
      <c r="G9">
        <f>0.38*C11</f>
        <v>0</v>
      </c>
      <c r="H9">
        <f>0.74*C11</f>
        <v>0</v>
      </c>
      <c r="I9">
        <f>0.25*C11</f>
        <v>0</v>
      </c>
      <c r="J9">
        <f>0.3*C11</f>
        <v>0</v>
      </c>
      <c r="K9">
        <f>0.53*C11</f>
        <v>0</v>
      </c>
      <c r="L9">
        <f>0.12*C11</f>
        <v>0</v>
      </c>
      <c r="P9" t="s">
        <v>10</v>
      </c>
    </row>
    <row r="10" spans="2:16" x14ac:dyDescent="0.35">
      <c r="B10" s="23" t="s">
        <v>4</v>
      </c>
      <c r="C10" s="7"/>
      <c r="D10" s="4" t="str">
        <f>IF(E10="Single right-turn at intersection",G8,IF(E10="Single right-turn at interchange-off ramp",H8,IF(E10="Single right-turn at interchange-on ramp",I8,IF(E10="dual right-turn at intersection",J8,IF(E10="dual right-turn at interchange-off ramp",K8,IF(E10="dual right-turn at interchange-on ramp",L8,"-"))))))</f>
        <v>-</v>
      </c>
      <c r="E10" s="16"/>
      <c r="F10" s="1"/>
      <c r="P10" t="s">
        <v>11</v>
      </c>
    </row>
    <row r="11" spans="2:16" ht="15" thickBot="1" x14ac:dyDescent="0.4">
      <c r="B11" s="24" t="s">
        <v>5</v>
      </c>
      <c r="C11" s="8"/>
      <c r="D11" s="17" t="str">
        <f>IF(E11="Single right-turn at intersection",G9,IF(E11="Single right-turn at interchange-off ramp",H9,IF(E11="Single right-turn at interchange-on ramp",I9,IF(E11="dual right-turn at intersection",J9,IF(E11="dual right-turn at interchange-off ramp",K9,IF(E11="dual right-turn at interchange-on ramp",L9,"-"))))))</f>
        <v>-</v>
      </c>
      <c r="E11" s="18"/>
      <c r="F11" s="1"/>
    </row>
    <row r="12" spans="2:16" x14ac:dyDescent="0.35">
      <c r="F12" s="1"/>
    </row>
    <row r="13" spans="2:16" hidden="1" x14ac:dyDescent="0.35">
      <c r="B13" s="38"/>
      <c r="C13" s="38"/>
      <c r="D13" s="38"/>
      <c r="E13" s="38"/>
    </row>
    <row r="14" spans="2:16" hidden="1" x14ac:dyDescent="0.35"/>
    <row r="22" spans="2:3" x14ac:dyDescent="0.35">
      <c r="B22" s="35" t="s">
        <v>17</v>
      </c>
      <c r="C22" s="36"/>
    </row>
    <row r="23" spans="2:3" x14ac:dyDescent="0.35">
      <c r="B23" s="37" t="s">
        <v>31</v>
      </c>
      <c r="C23" s="37"/>
    </row>
  </sheetData>
  <mergeCells count="4">
    <mergeCell ref="B22:C22"/>
    <mergeCell ref="B23:C23"/>
    <mergeCell ref="B13:E13"/>
    <mergeCell ref="C4:D4"/>
  </mergeCells>
  <phoneticPr fontId="2" type="noConversion"/>
  <conditionalFormatting sqref="D8:D11">
    <cfRule type="containsText" dxfId="4" priority="1" operator="containsText" text="Select Right-Turn Type">
      <formula>NOT(ISERROR(SEARCH("Select Right-Turn Type",D8)))</formula>
    </cfRule>
  </conditionalFormatting>
  <dataValidations count="1">
    <dataValidation type="list" allowBlank="1" showInputMessage="1" showErrorMessage="1" sqref="E8:E11" xr:uid="{A8925E57-222B-4D6D-88E4-A5D7C444CF99}">
      <formula1>$P$5:$P$10</formula1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26343-B813-465B-BE11-1CD880FEE5FA}">
  <sheetPr>
    <tabColor theme="4"/>
  </sheetPr>
  <dimension ref="B2:R29"/>
  <sheetViews>
    <sheetView showGridLines="0" workbookViewId="0">
      <selection activeCell="C2" sqref="C2"/>
    </sheetView>
  </sheetViews>
  <sheetFormatPr defaultRowHeight="14.5" x14ac:dyDescent="0.35"/>
  <cols>
    <col min="1" max="1" width="13.54296875" customWidth="1"/>
    <col min="2" max="2" width="13.7265625" customWidth="1"/>
    <col min="3" max="3" width="18.1796875" bestFit="1" customWidth="1"/>
    <col min="4" max="4" width="21.1796875" bestFit="1" customWidth="1"/>
    <col min="5" max="5" width="37.7265625" bestFit="1" customWidth="1"/>
    <col min="7" max="7" width="0" hidden="1" customWidth="1"/>
    <col min="8" max="18" width="9.1796875" hidden="1" customWidth="1"/>
    <col min="19" max="20" width="0" hidden="1" customWidth="1"/>
  </cols>
  <sheetData>
    <row r="2" spans="2:18" x14ac:dyDescent="0.35">
      <c r="B2" t="s">
        <v>15</v>
      </c>
      <c r="C2" s="5"/>
    </row>
    <row r="4" spans="2:18" x14ac:dyDescent="0.35">
      <c r="B4" t="s">
        <v>16</v>
      </c>
      <c r="C4" s="39"/>
      <c r="D4" s="39"/>
    </row>
    <row r="5" spans="2:18" x14ac:dyDescent="0.35">
      <c r="I5" t="s">
        <v>13</v>
      </c>
      <c r="R5" t="s">
        <v>12</v>
      </c>
    </row>
    <row r="6" spans="2:18" x14ac:dyDescent="0.35">
      <c r="B6" t="s">
        <v>19</v>
      </c>
      <c r="C6" s="12"/>
      <c r="D6" t="s">
        <v>22</v>
      </c>
      <c r="H6" t="s">
        <v>21</v>
      </c>
      <c r="I6" t="s">
        <v>6</v>
      </c>
      <c r="J6" t="s">
        <v>7</v>
      </c>
      <c r="K6" t="s">
        <v>8</v>
      </c>
      <c r="L6" t="s">
        <v>9</v>
      </c>
      <c r="M6" t="s">
        <v>10</v>
      </c>
      <c r="N6" t="s">
        <v>11</v>
      </c>
      <c r="R6" t="s">
        <v>6</v>
      </c>
    </row>
    <row r="7" spans="2:18" x14ac:dyDescent="0.35">
      <c r="B7" s="41" t="s">
        <v>20</v>
      </c>
      <c r="H7" t="e">
        <f>(C6-C8)/C6</f>
        <v>#DIV/0!</v>
      </c>
      <c r="I7" t="e">
        <f>0.18*C15*EXP(1.26*$H$7)</f>
        <v>#DIV/0!</v>
      </c>
      <c r="J7" t="e">
        <f>0.24*C15*EXP(1.35*$H$7)</f>
        <v>#DIV/0!</v>
      </c>
      <c r="K7" t="e">
        <f>0.07*C15*EXP(2.9*$H$7)</f>
        <v>#DIV/0!</v>
      </c>
      <c r="L7" t="e">
        <f>0.04*C15*EXP(3.34*$H$7)</f>
        <v>#DIV/0!</v>
      </c>
      <c r="M7" t="e">
        <f>0.08*C15*EXP(2.59*$H$7)</f>
        <v>#DIV/0!</v>
      </c>
      <c r="N7" t="e">
        <f>0.07*C15*EXP(1.53*$H$7)</f>
        <v>#DIV/0!</v>
      </c>
      <c r="R7" t="s">
        <v>7</v>
      </c>
    </row>
    <row r="8" spans="2:18" ht="15" customHeight="1" x14ac:dyDescent="0.35">
      <c r="B8" s="41"/>
      <c r="C8" s="13"/>
      <c r="D8" t="s">
        <v>22</v>
      </c>
      <c r="I8" t="e">
        <f>0.18*C16*EXP(1.26*$H$7)</f>
        <v>#DIV/0!</v>
      </c>
      <c r="J8" t="e">
        <f>0.24*C16*EXP(1.35*$H$7)</f>
        <v>#DIV/0!</v>
      </c>
      <c r="K8" t="e">
        <f>0.07*C16*EXP(2.9*$H$7)</f>
        <v>#DIV/0!</v>
      </c>
      <c r="L8" t="e">
        <f>0.04*C16*EXP(3.34*$H$7)</f>
        <v>#DIV/0!</v>
      </c>
      <c r="M8" t="e">
        <f>0.08*C16*EXP(2.59*$H$7)</f>
        <v>#DIV/0!</v>
      </c>
      <c r="N8" t="e">
        <f>0.07*C16*EXP(1.53*$H$7)</f>
        <v>#DIV/0!</v>
      </c>
      <c r="R8" t="s">
        <v>8</v>
      </c>
    </row>
    <row r="9" spans="2:18" x14ac:dyDescent="0.35">
      <c r="B9" s="41"/>
      <c r="I9" t="e">
        <f>0.18*C17*EXP(1.26*$H$7)</f>
        <v>#DIV/0!</v>
      </c>
      <c r="J9" t="e">
        <f>0.24*C17*EXP(1.35*$H$7)</f>
        <v>#DIV/0!</v>
      </c>
      <c r="K9" t="e">
        <f>0.07*C17*EXP(2.9*$H$7)</f>
        <v>#DIV/0!</v>
      </c>
      <c r="L9" t="e">
        <f>0.04*C17*EXP(3.34*$H$7)</f>
        <v>#DIV/0!</v>
      </c>
      <c r="M9" t="e">
        <f>0.08*C17*EXP(2.59*$H$7)</f>
        <v>#DIV/0!</v>
      </c>
      <c r="N9" t="e">
        <f>0.07*C17*EXP(1.53*$H$7)</f>
        <v>#DIV/0!</v>
      </c>
      <c r="R9" t="s">
        <v>9</v>
      </c>
    </row>
    <row r="10" spans="2:18" ht="15" thickBot="1" x14ac:dyDescent="0.4">
      <c r="B10" s="40"/>
      <c r="C10" s="1"/>
      <c r="I10" t="e">
        <f>0.18*C18*EXP(1.26*$H$7)</f>
        <v>#DIV/0!</v>
      </c>
      <c r="J10" t="e">
        <f>0.24*C18*EXP(1.35*$H$7)</f>
        <v>#DIV/0!</v>
      </c>
      <c r="K10" t="e">
        <f>0.07*C18*EXP(2.9*$H$7)</f>
        <v>#DIV/0!</v>
      </c>
      <c r="L10" t="e">
        <f>0.04*C18*EXP(3.34*$H$7)</f>
        <v>#DIV/0!</v>
      </c>
      <c r="M10" t="e">
        <f>0.08*C18*EXP(2.59*$H$7)</f>
        <v>#DIV/0!</v>
      </c>
      <c r="N10" t="e">
        <f>0.07*C18*EXP(1.53*$H$7)</f>
        <v>#DIV/0!</v>
      </c>
      <c r="R10" t="s">
        <v>10</v>
      </c>
    </row>
    <row r="11" spans="2:18" ht="15" hidden="1" customHeight="1" x14ac:dyDescent="0.35">
      <c r="B11" s="40"/>
      <c r="C11" s="11"/>
      <c r="R11" t="s">
        <v>11</v>
      </c>
    </row>
    <row r="12" spans="2:18" hidden="1" x14ac:dyDescent="0.35">
      <c r="B12" s="40"/>
      <c r="C12" s="1"/>
    </row>
    <row r="13" spans="2:18" hidden="1" x14ac:dyDescent="0.35"/>
    <row r="14" spans="2:18" ht="15" thickBot="1" x14ac:dyDescent="0.4">
      <c r="B14" s="3"/>
      <c r="C14" s="25" t="s">
        <v>0</v>
      </c>
      <c r="D14" s="26" t="s">
        <v>1</v>
      </c>
      <c r="E14" s="27" t="s">
        <v>14</v>
      </c>
    </row>
    <row r="15" spans="2:18" x14ac:dyDescent="0.35">
      <c r="B15" s="22" t="s">
        <v>2</v>
      </c>
      <c r="C15" s="6"/>
      <c r="D15" s="20" t="str">
        <f>IF(OR($C$6="&lt;&gt;",$C$8="",C15="",E15=""),"-",IF(E15=$I$6,I7,IF(E15=$J$6,J7,IF(E15=$K$6,K7,IF(E15=$L$6,L7,IF(E15=$M$6,M7,IF(E15=$N$6,N7,"-")))))))</f>
        <v>-</v>
      </c>
      <c r="E15" s="15"/>
    </row>
    <row r="16" spans="2:18" x14ac:dyDescent="0.35">
      <c r="B16" s="23" t="s">
        <v>3</v>
      </c>
      <c r="C16" s="7"/>
      <c r="D16" s="19" t="str">
        <f t="shared" ref="D16:D18" si="0">IF(OR($C$6="&lt;&gt;",$C$8="",C16="",E16=""),"-",IF(E16=$I$6,I8,IF(E16=$J$6,J8,IF(E16=$K$6,K8,IF(E16=$L$6,L8,IF(E16=$M$6,M8,IF(E16=$N$6,N8,"-")))))))</f>
        <v>-</v>
      </c>
      <c r="E16" s="16"/>
    </row>
    <row r="17" spans="2:5" x14ac:dyDescent="0.35">
      <c r="B17" s="23" t="s">
        <v>4</v>
      </c>
      <c r="C17" s="7"/>
      <c r="D17" s="19" t="str">
        <f t="shared" si="0"/>
        <v>-</v>
      </c>
      <c r="E17" s="16"/>
    </row>
    <row r="18" spans="2:5" ht="15" thickBot="1" x14ac:dyDescent="0.4">
      <c r="B18" s="24" t="s">
        <v>5</v>
      </c>
      <c r="C18" s="8"/>
      <c r="D18" s="21" t="str">
        <f t="shared" si="0"/>
        <v>-</v>
      </c>
      <c r="E18" s="18"/>
    </row>
    <row r="28" spans="2:5" x14ac:dyDescent="0.35">
      <c r="B28" s="35" t="s">
        <v>17</v>
      </c>
      <c r="C28" s="36"/>
    </row>
    <row r="29" spans="2:5" x14ac:dyDescent="0.35">
      <c r="B29" s="37" t="s">
        <v>31</v>
      </c>
      <c r="C29" s="37"/>
    </row>
  </sheetData>
  <mergeCells count="5">
    <mergeCell ref="C4:D4"/>
    <mergeCell ref="B28:C28"/>
    <mergeCell ref="B29:C29"/>
    <mergeCell ref="B10:B12"/>
    <mergeCell ref="B7:B9"/>
  </mergeCells>
  <conditionalFormatting sqref="D15:D18">
    <cfRule type="cellIs" dxfId="3" priority="1" operator="equal">
      <formula>"Enter required inputs"</formula>
    </cfRule>
    <cfRule type="containsText" dxfId="2" priority="4" operator="containsText" text="Select Right-Turn Type">
      <formula>NOT(ISERROR(SEARCH("Select Right-Turn Type",D15)))</formula>
    </cfRule>
  </conditionalFormatting>
  <conditionalFormatting sqref="C11">
    <cfRule type="containsText" dxfId="1" priority="2" operator="containsText" text="No">
      <formula>NOT(ISERROR(SEARCH("No",C11)))</formula>
    </cfRule>
    <cfRule type="containsText" dxfId="0" priority="3" operator="containsText" text="Yes">
      <formula>NOT(ISERROR(SEARCH("Yes",C11)))</formula>
    </cfRule>
  </conditionalFormatting>
  <dataValidations count="1">
    <dataValidation type="list" showInputMessage="1" showErrorMessage="1" sqref="E15:E18" xr:uid="{5D2FEF10-6C79-46E9-A609-70DAAE31B1A0}">
      <formula1>$R$6:$R$11</formula1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F54288C657724180ED1312F00F45E4" ma:contentTypeVersion="1" ma:contentTypeDescription="Create a new document." ma:contentTypeScope="" ma:versionID="bb5a3f6e397b1690cf6564841654f2a0">
  <xsd:schema xmlns:xsd="http://www.w3.org/2001/XMLSchema" xmlns:xs="http://www.w3.org/2001/XMLSchema" xmlns:p="http://schemas.microsoft.com/office/2006/metadata/properties" xmlns:ns2="a8b72882-1d02-4704-8464-4e9c6e9dc531" targetNamespace="http://schemas.microsoft.com/office/2006/metadata/properties" ma:root="true" ma:fieldsID="5705412253ba870b06423a56f97807aa" ns2:_="">
    <xsd:import namespace="a8b72882-1d02-4704-8464-4e9c6e9dc53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b72882-1d02-4704-8464-4e9c6e9dc53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D99EDC2-2111-4B57-8E09-013001068EE1}"/>
</file>

<file path=customXml/itemProps2.xml><?xml version="1.0" encoding="utf-8"?>
<ds:datastoreItem xmlns:ds="http://schemas.openxmlformats.org/officeDocument/2006/customXml" ds:itemID="{212BA928-80E4-4EEC-8A4A-084A319D72A9}"/>
</file>

<file path=customXml/itemProps3.xml><?xml version="1.0" encoding="utf-8"?>
<ds:datastoreItem xmlns:ds="http://schemas.openxmlformats.org/officeDocument/2006/customXml" ds:itemID="{23C551F3-D407-4FE7-A562-3E5EF7CC08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Information Sheet</vt:lpstr>
      <vt:lpstr>PlanningLevelAssessment</vt:lpstr>
      <vt:lpstr>DesignLevelAssessment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BECKWITH, LUCAS</dc:creator>
  <cp:lastModifiedBy>BECKWITH, LUCAS</cp:lastModifiedBy>
  <dcterms:created xsi:type="dcterms:W3CDTF">2022-08-22T17:33:15Z</dcterms:created>
  <dcterms:modified xsi:type="dcterms:W3CDTF">2023-05-30T15:20:01Z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0x01010084F54288C657724180ED1312F00F45E4</vt:lpwstr>
  </property>
</Properties>
</file>