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BoxDrv\Box\DTSD\DTSD-BTO\Traffic\TrafficAnalysis\TrafficAnalysisProjects&amp;Policy\TEOpS16\Section15 HCMAnalysis\2025Edits\FinalDraft\"/>
    </mc:Choice>
  </mc:AlternateContent>
  <xr:revisionPtr revIDLastSave="0" documentId="13_ncr:1_{CB1F660A-527E-47DF-8168-AF27E0DFCA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ffic FLow Worksheet" sheetId="2" r:id="rId1"/>
    <sheet name="Draft" sheetId="3" state="hidden" r:id="rId2"/>
  </sheets>
  <definedNames>
    <definedName name="_xlnm.Print_Area" localSheetId="1">Draft!$A$1:$AN$43</definedName>
    <definedName name="_xlnm.Print_Area" localSheetId="0">'Traffic FLow Worksheet'!$B$1:$BD$39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2" l="1"/>
  <c r="AP37" i="2" l="1"/>
  <c r="AE20" i="2"/>
  <c r="AM8" i="2"/>
  <c r="BC16" i="2"/>
  <c r="AV11" i="2"/>
  <c r="AM34" i="2"/>
  <c r="AL25" i="2"/>
  <c r="AP36" i="2"/>
  <c r="AS29" i="2"/>
  <c r="AZ25" i="2"/>
  <c r="AF20" i="2"/>
  <c r="AU19" i="2"/>
  <c r="BB16" i="2"/>
  <c r="AO16" i="2"/>
  <c r="AH16" i="2"/>
  <c r="AM9" i="2"/>
  <c r="Q29" i="2"/>
  <c r="J25" i="2"/>
  <c r="K34" i="2"/>
  <c r="S19" i="2"/>
  <c r="M16" i="2"/>
  <c r="X25" i="2"/>
  <c r="Z16" i="2"/>
  <c r="N36" i="2"/>
  <c r="K9" i="2"/>
  <c r="D20" i="2"/>
  <c r="AF41" i="3" l="1"/>
  <c r="AI37" i="3"/>
  <c r="AD37" i="3"/>
  <c r="AF34" i="3"/>
  <c r="R28" i="3"/>
  <c r="M28" i="3"/>
  <c r="H28" i="3"/>
  <c r="C28" i="3"/>
  <c r="AH25" i="3"/>
  <c r="AG25" i="3"/>
  <c r="AD25" i="3"/>
  <c r="AD27" i="3" s="1"/>
  <c r="AI24" i="3"/>
  <c r="AK19" i="3"/>
  <c r="AL19" i="3" s="1"/>
  <c r="AA19" i="3"/>
  <c r="AB18" i="3"/>
  <c r="AB17" i="3"/>
  <c r="AK16" i="3"/>
  <c r="AK15" i="3"/>
  <c r="C15" i="3"/>
  <c r="G14" i="3" s="1"/>
  <c r="AJ14" i="3"/>
  <c r="AB14" i="3"/>
  <c r="AA14" i="3" s="1"/>
  <c r="G13" i="3"/>
  <c r="G15" i="3" s="1"/>
  <c r="AI8" i="3"/>
  <c r="AI10" i="3" s="1"/>
  <c r="AD6" i="3"/>
  <c r="AF5" i="3"/>
  <c r="AE5" i="3"/>
  <c r="AC14" i="3" l="1"/>
  <c r="AI6" i="3"/>
  <c r="AD22" i="3"/>
  <c r="AJ19" i="3"/>
  <c r="F16" i="2" l="1"/>
</calcChain>
</file>

<file path=xl/sharedStrings.xml><?xml version="1.0" encoding="utf-8"?>
<sst xmlns="http://schemas.openxmlformats.org/spreadsheetml/2006/main" count="113" uniqueCount="79">
  <si>
    <t>North St.</t>
  </si>
  <si>
    <t>West St.</t>
  </si>
  <si>
    <t>East St.</t>
  </si>
  <si>
    <t>Agency/Company:</t>
  </si>
  <si>
    <t>Date:</t>
  </si>
  <si>
    <t>Region:</t>
  </si>
  <si>
    <t>Intersection PHF</t>
  </si>
  <si>
    <t>Analysis Year:</t>
  </si>
  <si>
    <t>Traffic Flow Worksheet</t>
  </si>
  <si>
    <t>INTERSECTION:</t>
  </si>
  <si>
    <t>Analyst:</t>
  </si>
  <si>
    <t>Analysis Period:</t>
  </si>
  <si>
    <t>Project ID</t>
  </si>
  <si>
    <t>County:</t>
  </si>
  <si>
    <t xml:space="preserve">   </t>
  </si>
  <si>
    <t>Preliminary Roundabout Rendering</t>
  </si>
  <si>
    <t>Southbound</t>
  </si>
  <si>
    <t xml:space="preserve">Intersection Average Daily Traffic (ADT) </t>
  </si>
  <si>
    <t>Street Names</t>
  </si>
  <si>
    <t>for Analysis Time Period</t>
  </si>
  <si>
    <t>Eastbound</t>
  </si>
  <si>
    <t>ADT</t>
  </si>
  <si>
    <t>Split</t>
  </si>
  <si>
    <t>Westbound</t>
  </si>
  <si>
    <t>Major Street</t>
  </si>
  <si>
    <t>Northbound</t>
  </si>
  <si>
    <t>Minor Street</t>
  </si>
  <si>
    <t>Total</t>
  </si>
  <si>
    <t>Roundabout Characteristics</t>
  </si>
  <si>
    <t>Roundabout Type</t>
  </si>
  <si>
    <t>Dual-Lane</t>
  </si>
  <si>
    <t>Number of Approaches</t>
  </si>
  <si>
    <t>Approach Leg Characteristics</t>
  </si>
  <si>
    <t>Cardinal Direction</t>
  </si>
  <si>
    <t>EB</t>
  </si>
  <si>
    <t>WB</t>
  </si>
  <si>
    <t>NB</t>
  </si>
  <si>
    <t>SB</t>
  </si>
  <si>
    <t>Movement</t>
  </si>
  <si>
    <t>LT</t>
  </si>
  <si>
    <t>TH</t>
  </si>
  <si>
    <t>RT</t>
  </si>
  <si>
    <t>Lane Designation</t>
  </si>
  <si>
    <t>Shared</t>
  </si>
  <si>
    <t>NO</t>
  </si>
  <si>
    <t>YES</t>
  </si>
  <si>
    <t>RT Bypass Lane</t>
  </si>
  <si>
    <t>Volume (vph)</t>
  </si>
  <si>
    <t>Total Volume (vph)</t>
  </si>
  <si>
    <t>Entering Volume (vph)</t>
  </si>
  <si>
    <t>Heavy Vehicles (%)</t>
  </si>
  <si>
    <t xml:space="preserve">Northbound </t>
  </si>
  <si>
    <t>U-Turns (vph)</t>
  </si>
  <si>
    <t>Pedestrians (ped/h)</t>
  </si>
  <si>
    <t>Circulating Flow Rate (v/h)</t>
  </si>
  <si>
    <t xml:space="preserve">Intersection PHF </t>
  </si>
  <si>
    <r>
      <t>Capacity Gudelines</t>
    </r>
    <r>
      <rPr>
        <sz val="10"/>
        <color theme="1"/>
        <rFont val="Calibri"/>
        <family val="2"/>
        <scheme val="minor"/>
      </rPr>
      <t>*</t>
    </r>
  </si>
  <si>
    <t>Single Lane Roundabout</t>
  </si>
  <si>
    <r>
      <rPr>
        <sz val="11"/>
        <rFont val="Calibri"/>
        <family val="2"/>
      </rPr>
      <t>(</t>
    </r>
    <r>
      <rPr>
        <sz val="9.9"/>
        <rFont val="Calibri"/>
        <family val="2"/>
      </rPr>
      <t>Entry Flow + Circulating Flow) ≤ 1000 vph</t>
    </r>
  </si>
  <si>
    <t xml:space="preserve"> Single Lane  or Dual Lane Roundabout</t>
  </si>
  <si>
    <r>
      <t xml:space="preserve">1000vph </t>
    </r>
    <r>
      <rPr>
        <sz val="11"/>
        <rFont val="Calibri"/>
        <family val="2"/>
      </rPr>
      <t>≤ (</t>
    </r>
    <r>
      <rPr>
        <sz val="9.9"/>
        <rFont val="Calibri"/>
        <family val="2"/>
      </rPr>
      <t>Entry Flow + Circulating Flow) ≤ 1300 vph</t>
    </r>
  </si>
  <si>
    <t xml:space="preserve"> </t>
  </si>
  <si>
    <t xml:space="preserve">  Two-Lane Roundabouts</t>
  </si>
  <si>
    <r>
      <t xml:space="preserve">1300vph </t>
    </r>
    <r>
      <rPr>
        <sz val="11"/>
        <rFont val="Calibri"/>
        <family val="2"/>
      </rPr>
      <t>≤ (</t>
    </r>
    <r>
      <rPr>
        <sz val="9.9"/>
        <rFont val="Calibri"/>
        <family val="2"/>
      </rPr>
      <t>Entry Flow + Circulating Flow) ≤ 1800 vph</t>
    </r>
  </si>
  <si>
    <t>* A detailed analysis is required to confirm lane configuration and lane assignments</t>
  </si>
  <si>
    <t>Remove right turn traffic if there is a bypass lane</t>
  </si>
  <si>
    <t xml:space="preserve">add entering volume here </t>
  </si>
  <si>
    <t>Trucks</t>
  </si>
  <si>
    <t>AM Peak</t>
  </si>
  <si>
    <t>PM Peak</t>
  </si>
  <si>
    <t>Analysis Year</t>
  </si>
  <si>
    <t>Intersection</t>
  </si>
  <si>
    <t>County</t>
  </si>
  <si>
    <t xml:space="preserve">  </t>
  </si>
  <si>
    <t>Prepared By</t>
  </si>
  <si>
    <t>Date</t>
  </si>
  <si>
    <t>South St</t>
  </si>
  <si>
    <t>Roundabout Traffic Flow Worksheet</t>
  </si>
  <si>
    <t>Last Updated: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</si>
</sst>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rgb="FF00339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1"/>
      <name val="Arial"/>
      <family val="2"/>
    </font>
    <font>
      <sz val="18.5"/>
      <color rgb="FFC00000"/>
      <name val="Wingdings"/>
      <charset val="2"/>
    </font>
    <font>
      <sz val="8"/>
      <color theme="0" tint="-0.3499862666707357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.9"/>
      <name val="Calibri"/>
      <family val="2"/>
    </font>
    <font>
      <sz val="7.5"/>
      <name val="Calibri"/>
      <family val="2"/>
      <scheme val="minor"/>
    </font>
    <font>
      <sz val="7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22"/>
      <color theme="1"/>
      <name val="Wingdings"/>
      <charset val="2"/>
    </font>
    <font>
      <sz val="12"/>
      <name val="Arial"/>
      <family val="2"/>
    </font>
    <font>
      <b/>
      <sz val="12"/>
      <name val="Arial"/>
      <family val="2"/>
    </font>
    <font>
      <b/>
      <sz val="36"/>
      <color rgb="FF003399"/>
      <name val="Arial"/>
      <family val="2"/>
    </font>
    <font>
      <sz val="36"/>
      <name val="Arial"/>
      <family val="2"/>
    </font>
    <font>
      <b/>
      <sz val="18"/>
      <color rgb="FFC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b/>
      <sz val="14"/>
      <name val="Arial"/>
      <family val="2"/>
    </font>
    <font>
      <b/>
      <sz val="3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02">
    <xf numFmtId="0" fontId="0" fillId="0" borderId="0" xfId="0"/>
    <xf numFmtId="0" fontId="1" fillId="0" borderId="6" xfId="2" applyBorder="1"/>
    <xf numFmtId="0" fontId="1" fillId="0" borderId="24" xfId="2" applyBorder="1"/>
    <xf numFmtId="0" fontId="1" fillId="0" borderId="5" xfId="2" applyBorder="1"/>
    <xf numFmtId="0" fontId="1" fillId="0" borderId="0" xfId="2"/>
    <xf numFmtId="0" fontId="1" fillId="0" borderId="17" xfId="2" applyBorder="1"/>
    <xf numFmtId="0" fontId="1" fillId="0" borderId="0" xfId="2" applyBorder="1"/>
    <xf numFmtId="0" fontId="1" fillId="0" borderId="1" xfId="2" applyBorder="1"/>
    <xf numFmtId="0" fontId="15" fillId="0" borderId="0" xfId="2" applyFont="1" applyBorder="1" applyAlignment="1">
      <alignment vertical="center"/>
    </xf>
    <xf numFmtId="0" fontId="10" fillId="0" borderId="0" xfId="2" applyFont="1" applyBorder="1" applyAlignment="1"/>
    <xf numFmtId="0" fontId="11" fillId="4" borderId="13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9" fillId="0" borderId="17" xfId="2" applyFont="1" applyFill="1" applyBorder="1" applyAlignment="1">
      <alignment horizontal="left"/>
    </xf>
    <xf numFmtId="0" fontId="1" fillId="0" borderId="0" xfId="2" applyFill="1" applyBorder="1" applyAlignment="1"/>
    <xf numFmtId="0" fontId="1" fillId="0" borderId="1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0" xfId="2" applyBorder="1" applyAlignment="1">
      <alignment horizontal="center"/>
    </xf>
    <xf numFmtId="0" fontId="1" fillId="5" borderId="0" xfId="2" applyFill="1" applyBorder="1"/>
    <xf numFmtId="0" fontId="1" fillId="5" borderId="34" xfId="2" applyFill="1" applyBorder="1"/>
    <xf numFmtId="0" fontId="9" fillId="0" borderId="17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1" fillId="0" borderId="0" xfId="2" applyFill="1" applyBorder="1"/>
    <xf numFmtId="0" fontId="1" fillId="0" borderId="2" xfId="2" applyBorder="1"/>
    <xf numFmtId="0" fontId="1" fillId="0" borderId="3" xfId="2" applyBorder="1"/>
    <xf numFmtId="0" fontId="1" fillId="0" borderId="4" xfId="2" applyBorder="1"/>
    <xf numFmtId="0" fontId="11" fillId="0" borderId="0" xfId="2" applyFont="1" applyFill="1" applyBorder="1" applyAlignment="1" applyProtection="1">
      <alignment vertical="center"/>
      <protection locked="0"/>
    </xf>
    <xf numFmtId="0" fontId="1" fillId="5" borderId="35" xfId="2" applyFill="1" applyBorder="1"/>
    <xf numFmtId="0" fontId="1" fillId="6" borderId="41" xfId="2" applyFont="1" applyFill="1" applyBorder="1"/>
    <xf numFmtId="0" fontId="9" fillId="7" borderId="41" xfId="2" applyFont="1" applyFill="1" applyBorder="1" applyAlignment="1">
      <alignment horizontal="center"/>
    </xf>
    <xf numFmtId="0" fontId="3" fillId="0" borderId="0" xfId="2" applyFont="1" applyBorder="1" applyAlignment="1" applyProtection="1">
      <alignment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5" borderId="0" xfId="2" applyFont="1" applyFill="1" applyBorder="1" applyAlignment="1" applyProtection="1">
      <alignment horizontal="center" vertical="center"/>
      <protection locked="0"/>
    </xf>
    <xf numFmtId="0" fontId="3" fillId="5" borderId="0" xfId="2" applyFont="1" applyFill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0" fontId="18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/>
    </xf>
    <xf numFmtId="0" fontId="7" fillId="0" borderId="0" xfId="2" applyFont="1" applyFill="1" applyBorder="1" applyAlignment="1" applyProtection="1">
      <alignment horizontal="left" vertical="center"/>
    </xf>
    <xf numFmtId="0" fontId="2" fillId="5" borderId="0" xfId="2" applyFont="1" applyFill="1" applyBorder="1" applyAlignment="1" applyProtection="1">
      <alignment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1" xfId="2" applyFont="1" applyBorder="1" applyAlignment="1" applyProtection="1">
      <alignment vertical="center"/>
      <protection locked="0"/>
    </xf>
    <xf numFmtId="0" fontId="9" fillId="0" borderId="43" xfId="2" applyFont="1" applyFill="1" applyBorder="1" applyAlignment="1">
      <alignment horizont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19" fillId="5" borderId="49" xfId="2" applyFont="1" applyFill="1" applyBorder="1" applyAlignment="1" applyProtection="1">
      <alignment vertical="center" wrapText="1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4" fillId="5" borderId="49" xfId="2" applyFont="1" applyFill="1" applyBorder="1" applyAlignment="1" applyProtection="1">
      <alignment horizontal="center" vertical="center"/>
    </xf>
    <xf numFmtId="0" fontId="4" fillId="5" borderId="0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2" fillId="5" borderId="49" xfId="2" applyFont="1" applyFill="1" applyBorder="1" applyAlignment="1" applyProtection="1">
      <alignment vertical="center"/>
      <protection locked="0"/>
    </xf>
    <xf numFmtId="0" fontId="1" fillId="5" borderId="49" xfId="2" applyFill="1" applyBorder="1"/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/>
    <xf numFmtId="0" fontId="1" fillId="3" borderId="0" xfId="2" applyFill="1" applyBorder="1"/>
    <xf numFmtId="0" fontId="9" fillId="0" borderId="0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3" fillId="0" borderId="52" xfId="2" applyFont="1" applyFill="1" applyBorder="1"/>
    <xf numFmtId="0" fontId="13" fillId="0" borderId="53" xfId="2" applyFont="1" applyFill="1" applyBorder="1" applyAlignment="1">
      <alignment horizontal="left"/>
    </xf>
    <xf numFmtId="0" fontId="9" fillId="0" borderId="54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9" fillId="0" borderId="31" xfId="2" applyFont="1" applyBorder="1" applyAlignment="1">
      <alignment horizontal="center"/>
    </xf>
    <xf numFmtId="0" fontId="13" fillId="0" borderId="39" xfId="2" applyFont="1" applyBorder="1" applyAlignment="1">
      <alignment horizontal="left"/>
    </xf>
    <xf numFmtId="0" fontId="1" fillId="0" borderId="54" xfId="2" applyBorder="1" applyAlignment="1">
      <alignment horizontal="center" vertical="center"/>
    </xf>
    <xf numFmtId="0" fontId="2" fillId="5" borderId="35" xfId="2" applyFont="1" applyFill="1" applyBorder="1" applyAlignment="1" applyProtection="1">
      <alignment horizontal="center" vertical="center"/>
      <protection locked="0"/>
    </xf>
    <xf numFmtId="0" fontId="13" fillId="0" borderId="41" xfId="2" applyFont="1" applyBorder="1" applyAlignment="1">
      <alignment horizontal="left"/>
    </xf>
    <xf numFmtId="0" fontId="1" fillId="8" borderId="54" xfId="2" applyFill="1" applyBorder="1"/>
    <xf numFmtId="0" fontId="13" fillId="0" borderId="55" xfId="2" applyFont="1" applyBorder="1" applyAlignment="1">
      <alignment horizontal="left"/>
    </xf>
    <xf numFmtId="0" fontId="12" fillId="4" borderId="56" xfId="2" applyFont="1" applyFill="1" applyBorder="1" applyAlignment="1">
      <alignment horizontal="center"/>
    </xf>
    <xf numFmtId="0" fontId="9" fillId="7" borderId="48" xfId="2" applyFont="1" applyFill="1" applyBorder="1" applyAlignment="1">
      <alignment horizontal="center" vertical="center"/>
    </xf>
    <xf numFmtId="0" fontId="1" fillId="0" borderId="0" xfId="2" applyFont="1"/>
    <xf numFmtId="0" fontId="5" fillId="0" borderId="56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13" fillId="0" borderId="6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" fillId="0" borderId="0" xfId="2" applyBorder="1" applyAlignment="1"/>
    <xf numFmtId="0" fontId="5" fillId="0" borderId="61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7" xfId="2" applyBorder="1" applyAlignment="1">
      <alignment horizontal="right"/>
    </xf>
    <xf numFmtId="0" fontId="20" fillId="0" borderId="17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9" fillId="0" borderId="17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" fillId="0" borderId="17" xfId="2" applyBorder="1" applyAlignment="1"/>
    <xf numFmtId="0" fontId="1" fillId="0" borderId="1" xfId="2" applyBorder="1" applyAlignment="1"/>
    <xf numFmtId="0" fontId="1" fillId="0" borderId="17" xfId="2" applyFont="1" applyBorder="1" applyAlignment="1">
      <alignment horizontal="center" vertical="center"/>
    </xf>
    <xf numFmtId="0" fontId="26" fillId="0" borderId="0" xfId="2" applyFont="1" applyBorder="1"/>
    <xf numFmtId="0" fontId="1" fillId="0" borderId="1" xfId="2" applyFont="1" applyBorder="1" applyAlignment="1">
      <alignment horizontal="center" vertical="center"/>
    </xf>
    <xf numFmtId="0" fontId="1" fillId="0" borderId="3" xfId="2" applyBorder="1" applyAlignment="1"/>
    <xf numFmtId="0" fontId="1" fillId="0" borderId="4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0" xfId="2" applyAlignment="1">
      <alignment horizontal="center"/>
    </xf>
    <xf numFmtId="0" fontId="28" fillId="0" borderId="0" xfId="2" applyFont="1"/>
    <xf numFmtId="0" fontId="1" fillId="7" borderId="0" xfId="2" applyFill="1" applyBorder="1"/>
    <xf numFmtId="0" fontId="29" fillId="0" borderId="0" xfId="0" applyFont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left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29" fillId="0" borderId="0" xfId="0" applyFont="1" applyProtection="1"/>
    <xf numFmtId="0" fontId="29" fillId="0" borderId="0" xfId="0" applyFont="1" applyBorder="1" applyAlignment="1" applyProtection="1">
      <alignment vertical="center"/>
    </xf>
    <xf numFmtId="1" fontId="30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29" fillId="0" borderId="0" xfId="0" applyFont="1" applyBorder="1" applyProtection="1"/>
    <xf numFmtId="0" fontId="29" fillId="7" borderId="8" xfId="0" applyFont="1" applyFill="1" applyBorder="1" applyAlignment="1" applyProtection="1">
      <alignment horizontal="center" vertical="center"/>
    </xf>
    <xf numFmtId="0" fontId="29" fillId="7" borderId="17" xfId="0" applyFont="1" applyFill="1" applyBorder="1" applyAlignment="1" applyProtection="1">
      <alignment horizontal="center" vertical="center"/>
    </xf>
    <xf numFmtId="0" fontId="36" fillId="0" borderId="17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36" fillId="7" borderId="17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1" fontId="36" fillId="10" borderId="7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 applyProtection="1">
      <alignment horizontal="center" vertical="center"/>
    </xf>
    <xf numFmtId="1" fontId="38" fillId="3" borderId="7" xfId="0" applyNumberFormat="1" applyFont="1" applyFill="1" applyBorder="1" applyAlignment="1" applyProtection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36" fillId="0" borderId="3" xfId="0" applyFont="1" applyBorder="1" applyAlignment="1" applyProtection="1">
      <alignment horizontal="center" vertical="center"/>
    </xf>
    <xf numFmtId="0" fontId="36" fillId="0" borderId="4" xfId="0" applyFont="1" applyBorder="1" applyAlignment="1" applyProtection="1">
      <alignment horizontal="center" vertical="center"/>
    </xf>
    <xf numFmtId="1" fontId="36" fillId="2" borderId="0" xfId="0" applyNumberFormat="1" applyFont="1" applyFill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  <xf numFmtId="0" fontId="36" fillId="0" borderId="5" xfId="0" applyFont="1" applyBorder="1" applyAlignment="1" applyProtection="1">
      <alignment horizontal="center" vertical="center"/>
    </xf>
    <xf numFmtId="0" fontId="36" fillId="0" borderId="6" xfId="0" applyFont="1" applyBorder="1" applyAlignment="1" applyProtection="1">
      <alignment horizontal="center" vertical="center"/>
    </xf>
    <xf numFmtId="0" fontId="36" fillId="0" borderId="17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/>
    </xf>
    <xf numFmtId="0" fontId="38" fillId="0" borderId="1" xfId="0" applyFont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</xf>
    <xf numFmtId="0" fontId="36" fillId="2" borderId="17" xfId="0" applyFont="1" applyFill="1" applyBorder="1" applyAlignment="1" applyProtection="1">
      <alignment horizontal="center" vertical="center"/>
    </xf>
    <xf numFmtId="9" fontId="36" fillId="0" borderId="0" xfId="1" applyFont="1" applyFill="1" applyBorder="1" applyAlignment="1" applyProtection="1">
      <alignment horizontal="center" vertical="center"/>
    </xf>
    <xf numFmtId="1" fontId="38" fillId="0" borderId="1" xfId="0" applyNumberFormat="1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6" fillId="0" borderId="70" xfId="0" applyFont="1" applyBorder="1" applyAlignment="1" applyProtection="1">
      <alignment horizontal="center" vertical="center"/>
    </xf>
    <xf numFmtId="0" fontId="29" fillId="0" borderId="82" xfId="0" applyFont="1" applyBorder="1" applyAlignment="1" applyProtection="1">
      <alignment horizontal="center" vertical="center"/>
    </xf>
    <xf numFmtId="0" fontId="29" fillId="0" borderId="81" xfId="0" applyFont="1" applyBorder="1" applyAlignment="1" applyProtection="1">
      <alignment horizontal="center" vertical="center"/>
    </xf>
    <xf numFmtId="0" fontId="36" fillId="0" borderId="75" xfId="0" applyFont="1" applyBorder="1" applyAlignment="1" applyProtection="1">
      <alignment horizontal="center" vertical="center"/>
    </xf>
    <xf numFmtId="0" fontId="36" fillId="0" borderId="76" xfId="0" applyFont="1" applyBorder="1" applyAlignment="1" applyProtection="1">
      <alignment horizontal="center" vertical="center"/>
    </xf>
    <xf numFmtId="0" fontId="36" fillId="0" borderId="77" xfId="0" applyFont="1" applyBorder="1" applyAlignment="1" applyProtection="1">
      <alignment horizontal="center" vertical="center"/>
    </xf>
    <xf numFmtId="0" fontId="36" fillId="0" borderId="78" xfId="0" applyFont="1" applyBorder="1" applyAlignment="1" applyProtection="1">
      <alignment horizontal="center" vertical="center"/>
    </xf>
    <xf numFmtId="0" fontId="29" fillId="0" borderId="75" xfId="0" applyFont="1" applyBorder="1" applyAlignment="1" applyProtection="1">
      <alignment horizontal="center" vertical="center"/>
    </xf>
    <xf numFmtId="0" fontId="29" fillId="0" borderId="76" xfId="0" applyFont="1" applyBorder="1" applyAlignment="1" applyProtection="1">
      <alignment horizontal="center" vertical="center"/>
    </xf>
    <xf numFmtId="0" fontId="29" fillId="0" borderId="84" xfId="0" applyFont="1" applyFill="1" applyBorder="1" applyAlignment="1" applyProtection="1"/>
    <xf numFmtId="0" fontId="29" fillId="0" borderId="84" xfId="0" applyFont="1" applyBorder="1" applyProtection="1"/>
    <xf numFmtId="0" fontId="29" fillId="0" borderId="85" xfId="0" applyFont="1" applyBorder="1" applyProtection="1"/>
    <xf numFmtId="0" fontId="29" fillId="0" borderId="84" xfId="0" applyFont="1" applyBorder="1" applyAlignment="1" applyProtection="1">
      <alignment horizontal="center" vertical="center"/>
    </xf>
    <xf numFmtId="0" fontId="29" fillId="0" borderId="85" xfId="0" applyFont="1" applyBorder="1" applyAlignment="1" applyProtection="1">
      <alignment horizontal="center" vertical="center"/>
    </xf>
    <xf numFmtId="0" fontId="29" fillId="0" borderId="86" xfId="0" applyFont="1" applyBorder="1" applyProtection="1"/>
    <xf numFmtId="0" fontId="29" fillId="7" borderId="85" xfId="0" applyFont="1" applyFill="1" applyBorder="1" applyAlignment="1" applyProtection="1">
      <alignment horizontal="center" vertical="center"/>
    </xf>
    <xf numFmtId="0" fontId="29" fillId="0" borderId="87" xfId="0" applyFont="1" applyBorder="1" applyProtection="1"/>
    <xf numFmtId="0" fontId="31" fillId="0" borderId="72" xfId="0" applyFont="1" applyBorder="1" applyAlignment="1" applyProtection="1">
      <alignment horizontal="center" vertical="center"/>
    </xf>
    <xf numFmtId="0" fontId="32" fillId="0" borderId="73" xfId="0" applyFont="1" applyBorder="1" applyAlignment="1" applyProtection="1"/>
    <xf numFmtId="0" fontId="32" fillId="0" borderId="74" xfId="0" applyFont="1" applyBorder="1" applyAlignment="1" applyProtection="1"/>
    <xf numFmtId="0" fontId="32" fillId="0" borderId="75" xfId="0" applyFont="1" applyBorder="1" applyAlignment="1" applyProtection="1"/>
    <xf numFmtId="0" fontId="32" fillId="0" borderId="0" xfId="0" applyFont="1" applyBorder="1" applyAlignment="1" applyProtection="1"/>
    <xf numFmtId="0" fontId="32" fillId="0" borderId="76" xfId="0" applyFont="1" applyBorder="1" applyAlignment="1" applyProtection="1"/>
    <xf numFmtId="0" fontId="32" fillId="0" borderId="77" xfId="0" applyFont="1" applyBorder="1" applyAlignment="1" applyProtection="1"/>
    <xf numFmtId="0" fontId="32" fillId="0" borderId="3" xfId="0" applyFont="1" applyBorder="1" applyAlignment="1" applyProtection="1"/>
    <xf numFmtId="0" fontId="39" fillId="0" borderId="3" xfId="0" applyFont="1" applyBorder="1" applyAlignment="1" applyProtection="1"/>
    <xf numFmtId="0" fontId="38" fillId="0" borderId="3" xfId="0" applyFont="1" applyBorder="1" applyAlignment="1" applyProtection="1"/>
    <xf numFmtId="0" fontId="38" fillId="0" borderId="3" xfId="0" applyFont="1" applyBorder="1" applyAlignment="1" applyProtection="1">
      <alignment horizontal="right"/>
    </xf>
    <xf numFmtId="1" fontId="38" fillId="6" borderId="14" xfId="0" applyNumberFormat="1" applyFont="1" applyFill="1" applyBorder="1" applyAlignment="1" applyProtection="1">
      <alignment horizontal="center" vertical="center" textRotation="180"/>
    </xf>
    <xf numFmtId="1" fontId="38" fillId="6" borderId="18" xfId="0" applyNumberFormat="1" applyFont="1" applyFill="1" applyBorder="1" applyAlignment="1" applyProtection="1">
      <alignment horizontal="center" vertical="center" textRotation="180"/>
    </xf>
    <xf numFmtId="1" fontId="38" fillId="6" borderId="19" xfId="0" applyNumberFormat="1" applyFont="1" applyFill="1" applyBorder="1" applyAlignment="1" applyProtection="1">
      <alignment horizontal="center" vertical="center" textRotation="180"/>
    </xf>
    <xf numFmtId="0" fontId="37" fillId="11" borderId="14" xfId="0" applyFont="1" applyFill="1" applyBorder="1" applyAlignment="1" applyProtection="1">
      <alignment horizontal="center" vertical="center" textRotation="180"/>
    </xf>
    <xf numFmtId="0" fontId="37" fillId="11" borderId="18" xfId="0" applyFont="1" applyFill="1" applyBorder="1" applyAlignment="1" applyProtection="1">
      <alignment horizontal="center" vertical="center" textRotation="180"/>
    </xf>
    <xf numFmtId="0" fontId="37" fillId="11" borderId="19" xfId="0" applyFont="1" applyFill="1" applyBorder="1" applyAlignment="1" applyProtection="1">
      <alignment horizontal="center" vertical="center" textRotation="180"/>
    </xf>
    <xf numFmtId="0" fontId="38" fillId="9" borderId="20" xfId="0" applyFont="1" applyFill="1" applyBorder="1" applyAlignment="1" applyProtection="1">
      <alignment horizontal="center" vertical="center"/>
    </xf>
    <xf numFmtId="0" fontId="38" fillId="9" borderId="21" xfId="0" applyFont="1" applyFill="1" applyBorder="1" applyAlignment="1" applyProtection="1">
      <alignment horizontal="center" vertical="center"/>
    </xf>
    <xf numFmtId="0" fontId="38" fillId="9" borderId="22" xfId="0" applyFont="1" applyFill="1" applyBorder="1" applyAlignment="1" applyProtection="1">
      <alignment horizontal="center" vertical="center"/>
    </xf>
    <xf numFmtId="0" fontId="36" fillId="10" borderId="15" xfId="0" applyFont="1" applyFill="1" applyBorder="1" applyAlignment="1" applyProtection="1">
      <alignment horizontal="center" vertical="center"/>
      <protection locked="0"/>
    </xf>
    <xf numFmtId="0" fontId="36" fillId="10" borderId="23" xfId="0" applyFont="1" applyFill="1" applyBorder="1" applyAlignment="1" applyProtection="1">
      <alignment horizontal="center" vertical="center"/>
      <protection locked="0"/>
    </xf>
    <xf numFmtId="0" fontId="36" fillId="10" borderId="16" xfId="0" applyFont="1" applyFill="1" applyBorder="1" applyAlignment="1" applyProtection="1">
      <alignment horizontal="center" vertical="center"/>
      <protection locked="0"/>
    </xf>
    <xf numFmtId="0" fontId="38" fillId="9" borderId="10" xfId="0" applyFont="1" applyFill="1" applyBorder="1" applyAlignment="1" applyProtection="1">
      <alignment horizontal="center" vertical="center"/>
    </xf>
    <xf numFmtId="0" fontId="36" fillId="0" borderId="11" xfId="0" applyFont="1" applyBorder="1" applyAlignment="1">
      <alignment horizontal="center" vertical="center"/>
    </xf>
    <xf numFmtId="9" fontId="36" fillId="10" borderId="62" xfId="1" applyFont="1" applyFill="1" applyBorder="1" applyAlignment="1" applyProtection="1">
      <alignment horizontal="center" vertical="center"/>
      <protection locked="0"/>
    </xf>
    <xf numFmtId="0" fontId="36" fillId="10" borderId="71" xfId="0" applyFont="1" applyFill="1" applyBorder="1" applyAlignment="1">
      <alignment horizontal="center" vertical="center"/>
    </xf>
    <xf numFmtId="1" fontId="38" fillId="6" borderId="14" xfId="0" applyNumberFormat="1" applyFont="1" applyFill="1" applyBorder="1" applyAlignment="1" applyProtection="1">
      <alignment horizontal="center" vertical="center" textRotation="90"/>
    </xf>
    <xf numFmtId="0" fontId="38" fillId="6" borderId="18" xfId="0" applyFont="1" applyFill="1" applyBorder="1" applyAlignment="1" applyProtection="1">
      <alignment horizontal="center" vertical="center" textRotation="90"/>
    </xf>
    <xf numFmtId="0" fontId="38" fillId="6" borderId="19" xfId="0" applyFont="1" applyFill="1" applyBorder="1" applyAlignment="1" applyProtection="1">
      <alignment horizontal="center" vertical="center" textRotation="90"/>
    </xf>
    <xf numFmtId="0" fontId="37" fillId="10" borderId="67" xfId="0" applyFont="1" applyFill="1" applyBorder="1" applyAlignment="1" applyProtection="1">
      <alignment horizontal="center" vertical="center" textRotation="90"/>
      <protection locked="0"/>
    </xf>
    <xf numFmtId="0" fontId="37" fillId="10" borderId="68" xfId="0" applyFont="1" applyFill="1" applyBorder="1" applyAlignment="1" applyProtection="1">
      <alignment horizontal="center" vertical="center" textRotation="90"/>
      <protection locked="0"/>
    </xf>
    <xf numFmtId="0" fontId="37" fillId="10" borderId="69" xfId="0" applyFont="1" applyFill="1" applyBorder="1" applyAlignment="1" applyProtection="1">
      <alignment horizontal="center" vertical="center" textRotation="90"/>
      <protection locked="0"/>
    </xf>
    <xf numFmtId="0" fontId="37" fillId="11" borderId="67" xfId="0" applyFont="1" applyFill="1" applyBorder="1" applyAlignment="1" applyProtection="1">
      <alignment horizontal="center" vertical="center" textRotation="90"/>
    </xf>
    <xf numFmtId="0" fontId="37" fillId="11" borderId="68" xfId="0" applyFont="1" applyFill="1" applyBorder="1" applyAlignment="1" applyProtection="1">
      <alignment horizontal="center" vertical="center" textRotation="90"/>
    </xf>
    <xf numFmtId="0" fontId="37" fillId="11" borderId="69" xfId="0" applyFont="1" applyFill="1" applyBorder="1" applyAlignment="1" applyProtection="1">
      <alignment horizontal="center" vertical="center" textRotation="90"/>
    </xf>
    <xf numFmtId="0" fontId="30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/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83" xfId="0" applyFont="1" applyFill="1" applyBorder="1" applyAlignment="1" applyProtection="1">
      <alignment horizontal="right" vertical="center"/>
    </xf>
    <xf numFmtId="0" fontId="29" fillId="0" borderId="84" xfId="0" applyFont="1" applyFill="1" applyBorder="1" applyAlignment="1" applyProtection="1">
      <alignment horizontal="right" vertical="center"/>
    </xf>
    <xf numFmtId="14" fontId="29" fillId="0" borderId="84" xfId="0" applyNumberFormat="1" applyFont="1" applyFill="1" applyBorder="1" applyAlignment="1" applyProtection="1">
      <alignment horizontal="left" vertical="center"/>
    </xf>
    <xf numFmtId="0" fontId="29" fillId="0" borderId="84" xfId="0" applyFont="1" applyFill="1" applyBorder="1" applyAlignment="1" applyProtection="1">
      <alignment horizontal="left" vertical="center"/>
    </xf>
    <xf numFmtId="0" fontId="29" fillId="0" borderId="85" xfId="0" applyFont="1" applyFill="1" applyBorder="1" applyAlignment="1" applyProtection="1">
      <alignment horizontal="right" vertical="center"/>
    </xf>
    <xf numFmtId="0" fontId="33" fillId="4" borderId="17" xfId="0" applyFont="1" applyFill="1" applyBorder="1" applyAlignment="1" applyProtection="1">
      <alignment horizontal="center" vertical="center"/>
    </xf>
    <xf numFmtId="0" fontId="33" fillId="4" borderId="0" xfId="0" applyFont="1" applyFill="1" applyBorder="1" applyAlignment="1" applyProtection="1">
      <alignment horizontal="center" vertical="center"/>
    </xf>
    <xf numFmtId="0" fontId="33" fillId="4" borderId="24" xfId="0" applyFont="1" applyFill="1" applyBorder="1" applyAlignment="1" applyProtection="1">
      <alignment horizontal="center" vertical="center"/>
    </xf>
    <xf numFmtId="0" fontId="33" fillId="4" borderId="81" xfId="0" applyFont="1" applyFill="1" applyBorder="1" applyAlignment="1" applyProtection="1">
      <alignment horizontal="center" vertical="center"/>
    </xf>
    <xf numFmtId="0" fontId="33" fillId="4" borderId="75" xfId="0" applyFont="1" applyFill="1" applyBorder="1" applyAlignment="1" applyProtection="1">
      <alignment horizontal="center" vertical="center"/>
    </xf>
    <xf numFmtId="0" fontId="37" fillId="10" borderId="10" xfId="0" applyFont="1" applyFill="1" applyBorder="1" applyAlignment="1" applyProtection="1">
      <alignment horizontal="center" vertical="center" wrapText="1"/>
      <protection locked="0"/>
    </xf>
    <xf numFmtId="0" fontId="36" fillId="10" borderId="12" xfId="0" applyFont="1" applyFill="1" applyBorder="1" applyAlignment="1">
      <alignment horizontal="center" vertical="center" wrapText="1"/>
    </xf>
    <xf numFmtId="0" fontId="36" fillId="10" borderId="11" xfId="0" applyFont="1" applyFill="1" applyBorder="1" applyAlignment="1">
      <alignment horizontal="center" vertical="center" wrapText="1"/>
    </xf>
    <xf numFmtId="1" fontId="38" fillId="6" borderId="10" xfId="0" applyNumberFormat="1" applyFont="1" applyFill="1" applyBorder="1" applyAlignment="1" applyProtection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38" fillId="6" borderId="11" xfId="0" applyFont="1" applyFill="1" applyBorder="1" applyAlignment="1">
      <alignment horizontal="center" vertical="center" wrapText="1"/>
    </xf>
    <xf numFmtId="0" fontId="37" fillId="11" borderId="10" xfId="0" applyFont="1" applyFill="1" applyBorder="1" applyAlignment="1" applyProtection="1">
      <alignment horizontal="center" vertical="center" wrapText="1"/>
    </xf>
    <xf numFmtId="0" fontId="36" fillId="11" borderId="12" xfId="0" applyFont="1" applyFill="1" applyBorder="1" applyAlignment="1" applyProtection="1">
      <alignment horizontal="center" vertical="center" wrapText="1"/>
    </xf>
    <xf numFmtId="0" fontId="36" fillId="11" borderId="11" xfId="0" applyFont="1" applyFill="1" applyBorder="1" applyAlignment="1" applyProtection="1">
      <alignment horizontal="center" vertical="center" wrapText="1"/>
    </xf>
    <xf numFmtId="0" fontId="38" fillId="6" borderId="12" xfId="0" applyFont="1" applyFill="1" applyBorder="1" applyAlignment="1" applyProtection="1">
      <alignment horizontal="center" vertical="center" wrapText="1"/>
    </xf>
    <xf numFmtId="0" fontId="38" fillId="6" borderId="11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3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7" borderId="80" xfId="0" applyFont="1" applyFill="1" applyBorder="1" applyAlignment="1" applyProtection="1">
      <alignment horizontal="center" vertical="center"/>
    </xf>
    <xf numFmtId="0" fontId="34" fillId="7" borderId="26" xfId="0" applyFont="1" applyFill="1" applyBorder="1" applyAlignment="1" applyProtection="1">
      <alignment horizontal="center" vertical="center"/>
    </xf>
    <xf numFmtId="0" fontId="34" fillId="7" borderId="27" xfId="0" applyFont="1" applyFill="1" applyBorder="1" applyAlignment="1" applyProtection="1">
      <alignment horizontal="center" vertical="center"/>
    </xf>
    <xf numFmtId="0" fontId="34" fillId="0" borderId="25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/>
      <protection locked="0"/>
    </xf>
    <xf numFmtId="0" fontId="34" fillId="0" borderId="27" xfId="0" applyFont="1" applyFill="1" applyBorder="1" applyAlignment="1" applyProtection="1">
      <alignment horizontal="center" vertical="center"/>
      <protection locked="0"/>
    </xf>
    <xf numFmtId="0" fontId="34" fillId="7" borderId="25" xfId="0" applyFont="1" applyFill="1" applyBorder="1" applyAlignment="1" applyProtection="1">
      <alignment horizontal="center" vertical="center"/>
    </xf>
    <xf numFmtId="0" fontId="33" fillId="4" borderId="5" xfId="0" applyFont="1" applyFill="1" applyBorder="1" applyAlignment="1" applyProtection="1">
      <alignment horizontal="center" vertical="center"/>
    </xf>
    <xf numFmtId="0" fontId="36" fillId="0" borderId="28" xfId="0" applyFont="1" applyBorder="1" applyAlignment="1">
      <alignment horizontal="center" vertical="center"/>
    </xf>
    <xf numFmtId="9" fontId="36" fillId="10" borderId="10" xfId="1" applyFont="1" applyFill="1" applyBorder="1" applyAlignment="1" applyProtection="1">
      <alignment horizontal="center" vertical="center"/>
      <protection locked="0"/>
    </xf>
    <xf numFmtId="0" fontId="36" fillId="10" borderId="28" xfId="0" applyFont="1" applyFill="1" applyBorder="1" applyAlignment="1">
      <alignment horizontal="center" vertical="center"/>
    </xf>
    <xf numFmtId="0" fontId="36" fillId="10" borderId="11" xfId="0" applyFont="1" applyFill="1" applyBorder="1" applyAlignment="1">
      <alignment horizontal="center" vertical="center"/>
    </xf>
    <xf numFmtId="0" fontId="37" fillId="10" borderId="14" xfId="0" applyFont="1" applyFill="1" applyBorder="1" applyAlignment="1" applyProtection="1">
      <alignment horizontal="center" vertical="center" textRotation="180"/>
      <protection locked="0"/>
    </xf>
    <xf numFmtId="0" fontId="37" fillId="10" borderId="18" xfId="0" applyFont="1" applyFill="1" applyBorder="1" applyAlignment="1" applyProtection="1">
      <alignment horizontal="center" vertical="center" textRotation="180"/>
      <protection locked="0"/>
    </xf>
    <xf numFmtId="0" fontId="37" fillId="10" borderId="19" xfId="0" applyFont="1" applyFill="1" applyBorder="1" applyAlignment="1" applyProtection="1">
      <alignment horizontal="center" vertical="center" textRotation="180"/>
      <protection locked="0"/>
    </xf>
    <xf numFmtId="0" fontId="38" fillId="9" borderId="60" xfId="0" applyFont="1" applyFill="1" applyBorder="1" applyAlignment="1" applyProtection="1">
      <alignment horizontal="center" vertical="center"/>
    </xf>
    <xf numFmtId="9" fontId="36" fillId="10" borderId="60" xfId="1" applyFont="1" applyFill="1" applyBorder="1" applyAlignment="1" applyProtection="1">
      <alignment horizontal="center" vertical="center"/>
      <protection locked="0"/>
    </xf>
    <xf numFmtId="0" fontId="31" fillId="0" borderId="73" xfId="0" applyFont="1" applyBorder="1" applyAlignment="1" applyProtection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38" fillId="0" borderId="3" xfId="0" applyNumberFormat="1" applyFont="1" applyBorder="1" applyAlignment="1" applyProtection="1">
      <alignment horizontal="left"/>
    </xf>
    <xf numFmtId="0" fontId="38" fillId="0" borderId="3" xfId="0" applyFont="1" applyBorder="1" applyAlignment="1">
      <alignment horizontal="left"/>
    </xf>
    <xf numFmtId="0" fontId="38" fillId="0" borderId="78" xfId="0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3" fillId="4" borderId="25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4" fillId="4" borderId="24" xfId="2" applyFont="1" applyFill="1" applyBorder="1" applyAlignment="1">
      <alignment horizontal="center" vertical="center"/>
    </xf>
    <xf numFmtId="0" fontId="14" fillId="4" borderId="5" xfId="2" applyFont="1" applyFill="1" applyBorder="1" applyAlignment="1">
      <alignment horizontal="center" vertical="center"/>
    </xf>
    <xf numFmtId="0" fontId="11" fillId="4" borderId="25" xfId="2" applyFont="1" applyFill="1" applyBorder="1" applyAlignment="1">
      <alignment horizontal="center" vertical="center"/>
    </xf>
    <xf numFmtId="0" fontId="11" fillId="4" borderId="26" xfId="2" applyFont="1" applyFill="1" applyBorder="1" applyAlignment="1">
      <alignment horizontal="center" vertical="center"/>
    </xf>
    <xf numFmtId="0" fontId="11" fillId="4" borderId="27" xfId="2" applyFont="1" applyFill="1" applyBorder="1" applyAlignment="1">
      <alignment horizontal="center" vertical="center"/>
    </xf>
    <xf numFmtId="0" fontId="16" fillId="4" borderId="29" xfId="2" applyFont="1" applyFill="1" applyBorder="1" applyAlignment="1" applyProtection="1">
      <alignment horizontal="center" vertical="center"/>
      <protection locked="0"/>
    </xf>
    <xf numFmtId="0" fontId="16" fillId="4" borderId="30" xfId="2" applyFont="1" applyFill="1" applyBorder="1" applyAlignment="1" applyProtection="1">
      <alignment horizontal="center" vertical="center"/>
      <protection locked="0"/>
    </xf>
    <xf numFmtId="0" fontId="16" fillId="4" borderId="31" xfId="2" applyFont="1" applyFill="1" applyBorder="1" applyAlignment="1" applyProtection="1">
      <alignment horizontal="center" vertical="center"/>
      <protection locked="0"/>
    </xf>
    <xf numFmtId="0" fontId="1" fillId="0" borderId="9" xfId="2" applyFill="1" applyBorder="1" applyAlignment="1">
      <alignment horizontal="left"/>
    </xf>
    <xf numFmtId="0" fontId="1" fillId="0" borderId="9" xfId="2" applyFont="1" applyFill="1" applyBorder="1" applyAlignment="1">
      <alignment horizontal="left"/>
    </xf>
    <xf numFmtId="0" fontId="9" fillId="0" borderId="6" xfId="2" applyFont="1" applyFill="1" applyBorder="1" applyAlignment="1">
      <alignment horizontal="left"/>
    </xf>
    <xf numFmtId="0" fontId="1" fillId="0" borderId="24" xfId="2" applyBorder="1"/>
    <xf numFmtId="0" fontId="11" fillId="0" borderId="21" xfId="2" applyFont="1" applyFill="1" applyBorder="1" applyAlignment="1">
      <alignment horizontal="center"/>
    </xf>
    <xf numFmtId="0" fontId="11" fillId="0" borderId="22" xfId="2" applyFont="1" applyFill="1" applyBorder="1" applyAlignment="1">
      <alignment horizontal="center"/>
    </xf>
    <xf numFmtId="0" fontId="17" fillId="5" borderId="32" xfId="2" applyFont="1" applyFill="1" applyBorder="1" applyAlignment="1">
      <alignment horizontal="center" vertical="center" textRotation="90"/>
    </xf>
    <xf numFmtId="0" fontId="17" fillId="5" borderId="35" xfId="2" applyFont="1" applyFill="1" applyBorder="1" applyAlignment="1">
      <alignment horizontal="center" vertical="center" textRotation="90"/>
    </xf>
    <xf numFmtId="0" fontId="4" fillId="5" borderId="33" xfId="2" applyFont="1" applyFill="1" applyBorder="1" applyAlignment="1" applyProtection="1">
      <alignment horizontal="center" vertical="center" textRotation="90"/>
    </xf>
    <xf numFmtId="0" fontId="4" fillId="5" borderId="34" xfId="2" applyFont="1" applyFill="1" applyBorder="1" applyAlignment="1" applyProtection="1">
      <alignment horizontal="center" vertical="center" textRotation="90"/>
    </xf>
    <xf numFmtId="0" fontId="1" fillId="0" borderId="12" xfId="2" applyFill="1" applyBorder="1" applyAlignment="1">
      <alignment horizontal="left"/>
    </xf>
    <xf numFmtId="0" fontId="1" fillId="0" borderId="12" xfId="2" applyFont="1" applyFill="1" applyBorder="1" applyAlignment="1">
      <alignment horizontal="left"/>
    </xf>
    <xf numFmtId="0" fontId="1" fillId="0" borderId="28" xfId="2" applyFont="1" applyFill="1" applyBorder="1" applyAlignment="1">
      <alignment horizontal="left"/>
    </xf>
    <xf numFmtId="0" fontId="9" fillId="0" borderId="0" xfId="2" applyFont="1" applyBorder="1" applyAlignment="1">
      <alignment horizontal="center" textRotation="90"/>
    </xf>
    <xf numFmtId="0" fontId="11" fillId="4" borderId="39" xfId="2" applyFont="1" applyFill="1" applyBorder="1" applyAlignment="1" applyProtection="1">
      <alignment horizontal="center" vertical="center"/>
      <protection locked="0"/>
    </xf>
    <xf numFmtId="0" fontId="11" fillId="4" borderId="30" xfId="2" applyFont="1" applyFill="1" applyBorder="1" applyAlignment="1" applyProtection="1">
      <alignment horizontal="center" vertical="center"/>
      <protection locked="0"/>
    </xf>
    <xf numFmtId="0" fontId="11" fillId="4" borderId="40" xfId="2" applyFont="1" applyFill="1" applyBorder="1" applyAlignment="1" applyProtection="1">
      <alignment horizontal="center" vertical="center"/>
      <protection locked="0"/>
    </xf>
    <xf numFmtId="0" fontId="1" fillId="0" borderId="17" xfId="2" applyBorder="1" applyAlignment="1">
      <alignment horizontal="center"/>
    </xf>
    <xf numFmtId="0" fontId="1" fillId="0" borderId="0" xfId="2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28" xfId="2" applyBorder="1" applyAlignment="1">
      <alignment horizontal="center"/>
    </xf>
    <xf numFmtId="0" fontId="9" fillId="0" borderId="17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0" fontId="11" fillId="0" borderId="12" xfId="2" applyFont="1" applyBorder="1" applyAlignment="1">
      <alignment horizontal="center"/>
    </xf>
    <xf numFmtId="0" fontId="11" fillId="0" borderId="28" xfId="2" applyFont="1" applyBorder="1" applyAlignment="1">
      <alignment horizontal="center"/>
    </xf>
    <xf numFmtId="0" fontId="11" fillId="0" borderId="0" xfId="2" applyFont="1" applyBorder="1" applyAlignment="1">
      <alignment horizontal="center" textRotation="90"/>
    </xf>
    <xf numFmtId="0" fontId="18" fillId="0" borderId="0" xfId="2" applyFont="1" applyBorder="1" applyAlignment="1">
      <alignment horizontal="center"/>
    </xf>
    <xf numFmtId="14" fontId="1" fillId="0" borderId="0" xfId="2" applyNumberFormat="1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horizontal="center" vertical="center" textRotation="90"/>
    </xf>
    <xf numFmtId="0" fontId="9" fillId="7" borderId="29" xfId="2" applyFont="1" applyFill="1" applyBorder="1" applyAlignment="1">
      <alignment horizontal="center"/>
    </xf>
    <xf numFmtId="0" fontId="9" fillId="7" borderId="30" xfId="2" applyFont="1" applyFill="1" applyBorder="1" applyAlignment="1">
      <alignment horizontal="center"/>
    </xf>
    <xf numFmtId="0" fontId="9" fillId="7" borderId="31" xfId="2" applyFont="1" applyFill="1" applyBorder="1" applyAlignment="1">
      <alignment horizontal="center"/>
    </xf>
    <xf numFmtId="0" fontId="9" fillId="7" borderId="40" xfId="2" applyFont="1" applyFill="1" applyBorder="1" applyAlignment="1">
      <alignment horizontal="center"/>
    </xf>
    <xf numFmtId="0" fontId="9" fillId="0" borderId="29" xfId="2" applyFont="1" applyFill="1" applyBorder="1" applyAlignment="1">
      <alignment horizontal="center"/>
    </xf>
    <xf numFmtId="0" fontId="9" fillId="0" borderId="30" xfId="2" applyFont="1" applyFill="1" applyBorder="1" applyAlignment="1">
      <alignment horizontal="center"/>
    </xf>
    <xf numFmtId="0" fontId="9" fillId="0" borderId="31" xfId="2" applyFont="1" applyFill="1" applyBorder="1" applyAlignment="1">
      <alignment horizontal="center"/>
    </xf>
    <xf numFmtId="9" fontId="9" fillId="0" borderId="29" xfId="3" applyFont="1" applyFill="1" applyBorder="1" applyAlignment="1">
      <alignment horizontal="center"/>
    </xf>
    <xf numFmtId="9" fontId="9" fillId="0" borderId="30" xfId="3" applyFont="1" applyFill="1" applyBorder="1" applyAlignment="1">
      <alignment horizontal="center"/>
    </xf>
    <xf numFmtId="9" fontId="9" fillId="0" borderId="40" xfId="3" applyFont="1" applyFill="1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16" xfId="2" applyBorder="1" applyAlignment="1">
      <alignment horizontal="center"/>
    </xf>
    <xf numFmtId="0" fontId="11" fillId="4" borderId="36" xfId="2" applyFont="1" applyFill="1" applyBorder="1" applyAlignment="1" applyProtection="1">
      <alignment horizontal="center" vertical="center"/>
      <protection locked="0"/>
    </xf>
    <xf numFmtId="0" fontId="11" fillId="4" borderId="37" xfId="2" applyFont="1" applyFill="1" applyBorder="1" applyAlignment="1" applyProtection="1">
      <alignment horizontal="center" vertical="center"/>
      <protection locked="0"/>
    </xf>
    <xf numFmtId="0" fontId="11" fillId="4" borderId="38" xfId="2" applyFont="1" applyFill="1" applyBorder="1" applyAlignment="1" applyProtection="1">
      <alignment horizontal="center" vertical="center"/>
      <protection locked="0"/>
    </xf>
    <xf numFmtId="0" fontId="11" fillId="4" borderId="20" xfId="2" applyFont="1" applyFill="1" applyBorder="1" applyAlignment="1" applyProtection="1">
      <alignment horizontal="center" vertical="center"/>
      <protection locked="0"/>
    </xf>
    <xf numFmtId="0" fontId="11" fillId="4" borderId="21" xfId="2" applyFont="1" applyFill="1" applyBorder="1" applyAlignment="1" applyProtection="1">
      <alignment horizontal="center" vertical="center"/>
      <protection locked="0"/>
    </xf>
    <xf numFmtId="0" fontId="11" fillId="4" borderId="22" xfId="2" applyFont="1" applyFill="1" applyBorder="1" applyAlignment="1" applyProtection="1">
      <alignment horizontal="center" vertical="center"/>
      <protection locked="0"/>
    </xf>
    <xf numFmtId="0" fontId="11" fillId="0" borderId="42" xfId="2" applyFont="1" applyFill="1" applyBorder="1" applyAlignment="1">
      <alignment horizontal="center" vertical="center"/>
    </xf>
    <xf numFmtId="0" fontId="9" fillId="0" borderId="44" xfId="2" applyFont="1" applyFill="1" applyBorder="1" applyAlignment="1">
      <alignment horizontal="center"/>
    </xf>
    <xf numFmtId="0" fontId="9" fillId="0" borderId="45" xfId="2" applyFont="1" applyFill="1" applyBorder="1" applyAlignment="1">
      <alignment horizontal="center"/>
    </xf>
    <xf numFmtId="0" fontId="9" fillId="0" borderId="46" xfId="2" applyFont="1" applyFill="1" applyBorder="1" applyAlignment="1">
      <alignment horizontal="center"/>
    </xf>
    <xf numFmtId="9" fontId="9" fillId="0" borderId="44" xfId="2" applyNumberFormat="1" applyFont="1" applyFill="1" applyBorder="1" applyAlignment="1">
      <alignment horizontal="center"/>
    </xf>
    <xf numFmtId="9" fontId="9" fillId="0" borderId="45" xfId="2" applyNumberFormat="1" applyFont="1" applyFill="1" applyBorder="1" applyAlignment="1">
      <alignment horizontal="center"/>
    </xf>
    <xf numFmtId="9" fontId="9" fillId="0" borderId="47" xfId="2" applyNumberFormat="1" applyFont="1" applyFill="1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 applyAlignment="1">
      <alignment horizontal="center"/>
    </xf>
    <xf numFmtId="0" fontId="16" fillId="4" borderId="48" xfId="2" applyFont="1" applyFill="1" applyBorder="1" applyAlignment="1" applyProtection="1">
      <alignment horizontal="center" vertical="center" textRotation="90"/>
      <protection locked="0"/>
    </xf>
    <xf numFmtId="0" fontId="16" fillId="4" borderId="50" xfId="2" applyFont="1" applyFill="1" applyBorder="1" applyAlignment="1" applyProtection="1">
      <alignment horizontal="center" vertical="center" textRotation="90"/>
      <protection locked="0"/>
    </xf>
    <xf numFmtId="0" fontId="16" fillId="4" borderId="51" xfId="2" applyFont="1" applyFill="1" applyBorder="1" applyAlignment="1" applyProtection="1">
      <alignment horizontal="center" vertical="center" textRotation="90"/>
      <protection locked="0"/>
    </xf>
    <xf numFmtId="0" fontId="16" fillId="4" borderId="48" xfId="2" applyFont="1" applyFill="1" applyBorder="1" applyAlignment="1" applyProtection="1">
      <alignment vertical="center" textRotation="180"/>
      <protection locked="0"/>
    </xf>
    <xf numFmtId="0" fontId="1" fillId="0" borderId="50" xfId="2" applyBorder="1"/>
    <xf numFmtId="0" fontId="1" fillId="0" borderId="51" xfId="2" applyBorder="1"/>
    <xf numFmtId="0" fontId="11" fillId="4" borderId="6" xfId="2" applyFont="1" applyFill="1" applyBorder="1" applyAlignment="1" applyProtection="1">
      <alignment horizontal="center" vertical="center"/>
      <protection locked="0"/>
    </xf>
    <xf numFmtId="0" fontId="11" fillId="4" borderId="24" xfId="2" applyFont="1" applyFill="1" applyBorder="1" applyAlignment="1" applyProtection="1">
      <alignment horizontal="center" vertical="center"/>
      <protection locked="0"/>
    </xf>
    <xf numFmtId="0" fontId="11" fillId="4" borderId="5" xfId="2" applyFont="1" applyFill="1" applyBorder="1" applyAlignment="1" applyProtection="1">
      <alignment horizontal="center" vertical="center"/>
      <protection locked="0"/>
    </xf>
    <xf numFmtId="0" fontId="9" fillId="7" borderId="17" xfId="2" applyFont="1" applyFill="1" applyBorder="1" applyAlignment="1">
      <alignment horizontal="center" vertical="center" wrapText="1"/>
    </xf>
    <xf numFmtId="0" fontId="9" fillId="7" borderId="0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7" borderId="17" xfId="2" applyFont="1" applyFill="1" applyBorder="1" applyAlignment="1">
      <alignment horizontal="center"/>
    </xf>
    <xf numFmtId="0" fontId="9" fillId="7" borderId="0" xfId="2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1" fillId="0" borderId="0" xfId="2" applyBorder="1" applyAlignment="1">
      <alignment horizontal="left" wrapText="1"/>
    </xf>
    <xf numFmtId="0" fontId="9" fillId="0" borderId="29" xfId="2" applyFont="1" applyBorder="1" applyAlignment="1">
      <alignment horizontal="center"/>
    </xf>
    <xf numFmtId="0" fontId="9" fillId="0" borderId="31" xfId="2" applyFont="1" applyBorder="1" applyAlignment="1">
      <alignment horizontal="center"/>
    </xf>
    <xf numFmtId="0" fontId="9" fillId="0" borderId="40" xfId="2" applyFont="1" applyBorder="1" applyAlignment="1">
      <alignment horizontal="center"/>
    </xf>
    <xf numFmtId="0" fontId="1" fillId="0" borderId="29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29" xfId="2" applyBorder="1" applyAlignment="1">
      <alignment horizontal="center"/>
    </xf>
    <xf numFmtId="0" fontId="1" fillId="0" borderId="31" xfId="2" applyBorder="1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7" borderId="29" xfId="2" applyFont="1" applyFill="1" applyBorder="1" applyAlignment="1">
      <alignment horizontal="center" vertical="center"/>
    </xf>
    <xf numFmtId="0" fontId="1" fillId="0" borderId="30" xfId="2" applyBorder="1"/>
    <xf numFmtId="0" fontId="1" fillId="0" borderId="31" xfId="2" applyBorder="1"/>
    <xf numFmtId="0" fontId="9" fillId="7" borderId="30" xfId="2" applyFont="1" applyFill="1" applyBorder="1" applyAlignment="1">
      <alignment horizontal="center" vertical="center"/>
    </xf>
    <xf numFmtId="0" fontId="9" fillId="7" borderId="31" xfId="2" applyFont="1" applyFill="1" applyBorder="1" applyAlignment="1">
      <alignment horizontal="center" vertical="center"/>
    </xf>
    <xf numFmtId="0" fontId="9" fillId="7" borderId="40" xfId="2" applyFont="1" applyFill="1" applyBorder="1" applyAlignment="1">
      <alignment horizontal="center" vertical="center"/>
    </xf>
    <xf numFmtId="0" fontId="1" fillId="0" borderId="40" xfId="2" applyFont="1" applyBorder="1" applyAlignment="1">
      <alignment horizontal="center" vertical="center"/>
    </xf>
    <xf numFmtId="0" fontId="1" fillId="0" borderId="40" xfId="2" applyBorder="1" applyAlignment="1">
      <alignment horizontal="center"/>
    </xf>
    <xf numFmtId="0" fontId="15" fillId="0" borderId="0" xfId="2" applyFont="1" applyFill="1" applyBorder="1" applyAlignment="1">
      <alignment horizontal="center" vertical="center" textRotation="180"/>
    </xf>
    <xf numFmtId="0" fontId="4" fillId="5" borderId="35" xfId="2" applyFont="1" applyFill="1" applyBorder="1" applyAlignment="1" applyProtection="1">
      <alignment horizontal="center" vertical="center" textRotation="90"/>
    </xf>
    <xf numFmtId="0" fontId="9" fillId="0" borderId="0" xfId="2" applyFont="1" applyBorder="1" applyAlignment="1">
      <alignment horizontal="center" textRotation="180"/>
    </xf>
    <xf numFmtId="0" fontId="18" fillId="0" borderId="0" xfId="2" applyFont="1" applyBorder="1" applyAlignment="1">
      <alignment horizontal="center" vertical="center"/>
    </xf>
    <xf numFmtId="0" fontId="17" fillId="5" borderId="34" xfId="2" applyFont="1" applyFill="1" applyBorder="1" applyAlignment="1">
      <alignment horizontal="center" vertical="center" textRotation="90"/>
    </xf>
    <xf numFmtId="0" fontId="1" fillId="0" borderId="10" xfId="2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29" xfId="2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164" fontId="0" fillId="0" borderId="7" xfId="3" applyNumberFormat="1" applyFont="1" applyBorder="1" applyAlignment="1">
      <alignment horizontal="center"/>
    </xf>
    <xf numFmtId="164" fontId="0" fillId="0" borderId="59" xfId="3" applyNumberFormat="1" applyFont="1" applyBorder="1" applyAlignment="1">
      <alignment horizontal="center"/>
    </xf>
    <xf numFmtId="0" fontId="9" fillId="7" borderId="48" xfId="2" applyFont="1" applyFill="1" applyBorder="1" applyAlignment="1">
      <alignment horizontal="center" vertical="center"/>
    </xf>
    <xf numFmtId="0" fontId="9" fillId="7" borderId="58" xfId="2" applyFont="1" applyFill="1" applyBorder="1" applyAlignment="1">
      <alignment horizontal="center" vertical="center"/>
    </xf>
    <xf numFmtId="0" fontId="1" fillId="0" borderId="7" xfId="2" applyBorder="1" applyAlignment="1">
      <alignment horizontal="center"/>
    </xf>
    <xf numFmtId="0" fontId="1" fillId="0" borderId="59" xfId="2" applyBorder="1" applyAlignment="1">
      <alignment horizontal="center"/>
    </xf>
    <xf numFmtId="0" fontId="1" fillId="0" borderId="40" xfId="2" applyBorder="1" applyAlignment="1">
      <alignment horizontal="center" vertical="center"/>
    </xf>
    <xf numFmtId="0" fontId="9" fillId="7" borderId="57" xfId="2" applyFont="1" applyFill="1" applyBorder="1" applyAlignment="1">
      <alignment horizontal="center" vertical="center"/>
    </xf>
    <xf numFmtId="2" fontId="21" fillId="0" borderId="62" xfId="2" applyNumberFormat="1" applyFont="1" applyBorder="1" applyAlignment="1">
      <alignment horizontal="center" vertical="center"/>
    </xf>
    <xf numFmtId="2" fontId="21" fillId="0" borderId="23" xfId="2" applyNumberFormat="1" applyFont="1" applyBorder="1" applyAlignment="1">
      <alignment horizontal="center" vertical="center"/>
    </xf>
    <xf numFmtId="2" fontId="21" fillId="0" borderId="16" xfId="2" applyNumberFormat="1" applyFont="1" applyBorder="1" applyAlignment="1">
      <alignment horizontal="center" vertical="center"/>
    </xf>
    <xf numFmtId="0" fontId="9" fillId="7" borderId="63" xfId="2" applyFont="1" applyFill="1" applyBorder="1" applyAlignment="1">
      <alignment horizontal="center" vertical="center"/>
    </xf>
    <xf numFmtId="0" fontId="9" fillId="7" borderId="64" xfId="2" applyFont="1" applyFill="1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0" fontId="11" fillId="4" borderId="24" xfId="2" applyFont="1" applyFill="1" applyBorder="1"/>
    <xf numFmtId="0" fontId="11" fillId="4" borderId="5" xfId="2" applyFont="1" applyFill="1" applyBorder="1"/>
    <xf numFmtId="0" fontId="23" fillId="7" borderId="17" xfId="2" applyFont="1" applyFill="1" applyBorder="1" applyAlignment="1" applyProtection="1">
      <alignment horizontal="center" vertical="center"/>
      <protection locked="0"/>
    </xf>
    <xf numFmtId="0" fontId="23" fillId="7" borderId="0" xfId="2" applyFont="1" applyFill="1" applyBorder="1" applyAlignment="1" applyProtection="1">
      <alignment horizontal="center" vertical="center"/>
      <protection locked="0"/>
    </xf>
    <xf numFmtId="0" fontId="23" fillId="7" borderId="1" xfId="2" applyFont="1" applyFill="1" applyBorder="1" applyAlignment="1" applyProtection="1">
      <alignment horizontal="center" vertical="center"/>
      <protection locked="0"/>
    </xf>
    <xf numFmtId="0" fontId="9" fillId="7" borderId="65" xfId="2" applyFont="1" applyFill="1" applyBorder="1" applyAlignment="1">
      <alignment horizontal="center" vertical="center" textRotation="180"/>
    </xf>
    <xf numFmtId="0" fontId="9" fillId="7" borderId="66" xfId="2" applyFont="1" applyFill="1" applyBorder="1" applyAlignment="1">
      <alignment horizontal="center" vertical="center" textRotation="180"/>
    </xf>
    <xf numFmtId="0" fontId="7" fillId="7" borderId="0" xfId="2" applyFont="1" applyFill="1" applyBorder="1" applyAlignment="1">
      <alignment horizontal="center"/>
    </xf>
    <xf numFmtId="0" fontId="25" fillId="0" borderId="24" xfId="2" applyFont="1" applyFill="1" applyBorder="1" applyAlignment="1" applyProtection="1">
      <alignment horizontal="left"/>
      <protection locked="0"/>
    </xf>
    <xf numFmtId="0" fontId="27" fillId="0" borderId="0" xfId="2" applyFont="1" applyBorder="1" applyAlignment="1">
      <alignment horizontal="right" vertical="center"/>
    </xf>
    <xf numFmtId="0" fontId="1" fillId="0" borderId="0" xfId="2" applyAlignment="1">
      <alignment horizontal="center"/>
    </xf>
    <xf numFmtId="0" fontId="11" fillId="4" borderId="17" xfId="2" applyFont="1" applyFill="1" applyBorder="1" applyAlignment="1" applyProtection="1">
      <alignment horizontal="center" vertical="center"/>
      <protection locked="0"/>
    </xf>
    <xf numFmtId="0" fontId="11" fillId="4" borderId="0" xfId="2" applyFont="1" applyFill="1" applyBorder="1" applyAlignment="1" applyProtection="1">
      <alignment horizontal="center" vertical="center"/>
      <protection locked="0"/>
    </xf>
    <xf numFmtId="0" fontId="11" fillId="4" borderId="1" xfId="2" applyFont="1" applyFill="1" applyBorder="1" applyAlignment="1" applyProtection="1">
      <alignment horizontal="center" vertical="center"/>
      <protection locked="0"/>
    </xf>
    <xf numFmtId="0" fontId="6" fillId="7" borderId="17" xfId="2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Border="1" applyAlignment="1" applyProtection="1">
      <alignment horizontal="center" vertical="center"/>
      <protection locked="0"/>
    </xf>
    <xf numFmtId="0" fontId="6" fillId="7" borderId="1" xfId="2" applyFont="1" applyFill="1" applyBorder="1" applyAlignment="1" applyProtection="1">
      <alignment horizontal="center" vertical="center"/>
      <protection locked="0"/>
    </xf>
    <xf numFmtId="0" fontId="6" fillId="7" borderId="2" xfId="2" applyFont="1" applyFill="1" applyBorder="1" applyAlignment="1" applyProtection="1">
      <alignment horizontal="center" vertical="center"/>
      <protection locked="0"/>
    </xf>
    <xf numFmtId="0" fontId="6" fillId="7" borderId="3" xfId="2" applyFont="1" applyFill="1" applyBorder="1" applyAlignment="1" applyProtection="1">
      <alignment horizontal="center" vertical="center"/>
      <protection locked="0"/>
    </xf>
    <xf numFmtId="0" fontId="6" fillId="7" borderId="4" xfId="2" applyFont="1" applyFill="1" applyBorder="1" applyAlignment="1" applyProtection="1">
      <alignment horizontal="center" vertical="center"/>
      <protection locked="0"/>
    </xf>
    <xf numFmtId="1" fontId="9" fillId="7" borderId="63" xfId="2" applyNumberFormat="1" applyFont="1" applyFill="1" applyBorder="1" applyAlignment="1">
      <alignment horizontal="center" vertical="center"/>
    </xf>
    <xf numFmtId="1" fontId="9" fillId="7" borderId="64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66CCFF"/>
      <color rgb="FF99FF99"/>
      <color rgb="FF66FF66"/>
      <color rgb="FFFF9933"/>
      <color rgb="FF33F14A"/>
      <color rgb="FF24F03C"/>
      <color rgb="FF0FD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204108</xdr:colOff>
      <xdr:row>16</xdr:row>
      <xdr:rowOff>272146</xdr:rowOff>
    </xdr:from>
    <xdr:to>
      <xdr:col>17</xdr:col>
      <xdr:colOff>244929</xdr:colOff>
      <xdr:row>26</xdr:row>
      <xdr:rowOff>258537</xdr:rowOff>
    </xdr:to>
    <xdr:sp macro="" textlink="">
      <xdr:nvSpPr>
        <xdr:cNvPr id="3093" name="Oval 2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4517572" y="5510896"/>
          <a:ext cx="3184071" cy="311603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52</xdr:col>
      <xdr:colOff>380758</xdr:colOff>
      <xdr:row>6</xdr:row>
      <xdr:rowOff>132897</xdr:rowOff>
    </xdr:from>
    <xdr:to>
      <xdr:col>55</xdr:col>
      <xdr:colOff>269875</xdr:colOff>
      <xdr:row>11</xdr:row>
      <xdr:rowOff>95250</xdr:rowOff>
    </xdr:to>
    <xdr:pic>
      <xdr:nvPicPr>
        <xdr:cNvPr id="3180" name="Picture 108" descr="C:\Documents and Settings\DOTL1L\Local Settings\Temporary Internet Files\Content.IE5\PP7ZPHJT\MM900040807[1].gif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86329" y="2786290"/>
          <a:ext cx="1236225" cy="1186996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40823</xdr:colOff>
      <xdr:row>1</xdr:row>
      <xdr:rowOff>106591</xdr:rowOff>
    </xdr:from>
    <xdr:to>
      <xdr:col>54</xdr:col>
      <xdr:colOff>330868</xdr:colOff>
      <xdr:row>2</xdr:row>
      <xdr:rowOff>108857</xdr:rowOff>
    </xdr:to>
    <xdr:pic>
      <xdr:nvPicPr>
        <xdr:cNvPr id="100" name="Picture 99" descr="C:\Users\Mark\AppData\Local\Microsoft\Windows\Temporary Internet Files\Content.MSO\1D2E1142.pn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6" t="-21429"/>
        <a:stretch>
          <a:fillRect/>
        </a:stretch>
      </xdr:blipFill>
      <xdr:spPr bwMode="auto">
        <a:xfrm>
          <a:off x="20152180" y="610055"/>
          <a:ext cx="3882331" cy="5057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394606</xdr:colOff>
      <xdr:row>27</xdr:row>
      <xdr:rowOff>122014</xdr:rowOff>
    </xdr:from>
    <xdr:to>
      <xdr:col>15</xdr:col>
      <xdr:colOff>141514</xdr:colOff>
      <xdr:row>29</xdr:row>
      <xdr:rowOff>95251</xdr:rowOff>
    </xdr:to>
    <xdr:sp macro="" textlink="">
      <xdr:nvSpPr>
        <xdr:cNvPr id="102" name="Up Arrow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 rot="16200000" flipH="1" flipV="1">
          <a:off x="5921603" y="8487910"/>
          <a:ext cx="463094" cy="1094015"/>
        </a:xfrm>
        <a:prstGeom prst="upArrow">
          <a:avLst/>
        </a:prstGeom>
        <a:solidFill>
          <a:srgbClr val="FF9933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28577</xdr:colOff>
      <xdr:row>19</xdr:row>
      <xdr:rowOff>216354</xdr:rowOff>
    </xdr:from>
    <xdr:to>
      <xdr:col>9</xdr:col>
      <xdr:colOff>423184</xdr:colOff>
      <xdr:row>23</xdr:row>
      <xdr:rowOff>96611</xdr:rowOff>
    </xdr:to>
    <xdr:sp macro="" textlink="">
      <xdr:nvSpPr>
        <xdr:cNvPr id="3" name="Up Arrow 79">
          <a:extLst>
            <a:ext uri="{FF2B5EF4-FFF2-40B4-BE49-F238E27FC236}">
              <a16:creationId xmlns:a16="http://schemas.microsoft.com/office/drawing/2014/main" id="{40F79167-4EDF-4E62-8FE9-A516CCB7881E}"/>
            </a:ext>
          </a:extLst>
        </xdr:cNvPr>
        <xdr:cNvSpPr/>
      </xdr:nvSpPr>
      <xdr:spPr bwMode="auto">
        <a:xfrm flipV="1">
          <a:off x="3893006" y="6393997"/>
          <a:ext cx="394607" cy="1132114"/>
        </a:xfrm>
        <a:prstGeom prst="upArrow">
          <a:avLst/>
        </a:prstGeom>
        <a:solidFill>
          <a:srgbClr val="FF9933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68037</xdr:colOff>
      <xdr:row>20</xdr:row>
      <xdr:rowOff>40824</xdr:rowOff>
    </xdr:from>
    <xdr:to>
      <xdr:col>19</xdr:col>
      <xdr:colOff>13609</xdr:colOff>
      <xdr:row>23</xdr:row>
      <xdr:rowOff>166010</xdr:rowOff>
    </xdr:to>
    <xdr:sp macro="" textlink="">
      <xdr:nvSpPr>
        <xdr:cNvPr id="4" name="Up Arrow 79">
          <a:extLst>
            <a:ext uri="{FF2B5EF4-FFF2-40B4-BE49-F238E27FC236}">
              <a16:creationId xmlns:a16="http://schemas.microsoft.com/office/drawing/2014/main" id="{930C58EC-DC91-40CA-9853-1672EACAAA31}"/>
            </a:ext>
          </a:extLst>
        </xdr:cNvPr>
        <xdr:cNvSpPr/>
      </xdr:nvSpPr>
      <xdr:spPr bwMode="auto">
        <a:xfrm rot="10800000" flipV="1">
          <a:off x="7973787" y="6531431"/>
          <a:ext cx="394608" cy="1064079"/>
        </a:xfrm>
        <a:prstGeom prst="upArrow">
          <a:avLst/>
        </a:prstGeom>
        <a:solidFill>
          <a:srgbClr val="FF9933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285751</xdr:colOff>
      <xdr:row>14</xdr:row>
      <xdr:rowOff>272142</xdr:rowOff>
    </xdr:from>
    <xdr:to>
      <xdr:col>16</xdr:col>
      <xdr:colOff>32658</xdr:colOff>
      <xdr:row>16</xdr:row>
      <xdr:rowOff>109307</xdr:rowOff>
    </xdr:to>
    <xdr:sp macro="" textlink="">
      <xdr:nvSpPr>
        <xdr:cNvPr id="5" name="Up Arrow 101">
          <a:extLst>
            <a:ext uri="{FF2B5EF4-FFF2-40B4-BE49-F238E27FC236}">
              <a16:creationId xmlns:a16="http://schemas.microsoft.com/office/drawing/2014/main" id="{3A4099B3-2B79-4127-B8EE-25A46D0E9767}"/>
            </a:ext>
          </a:extLst>
        </xdr:cNvPr>
        <xdr:cNvSpPr/>
      </xdr:nvSpPr>
      <xdr:spPr bwMode="auto">
        <a:xfrm rot="5400000" flipH="1" flipV="1">
          <a:off x="6261783" y="4569502"/>
          <a:ext cx="463094" cy="1094015"/>
        </a:xfrm>
        <a:prstGeom prst="upArrow">
          <a:avLst/>
        </a:prstGeom>
        <a:solidFill>
          <a:srgbClr val="FF9933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74839</xdr:colOff>
      <xdr:row>14</xdr:row>
      <xdr:rowOff>190500</xdr:rowOff>
    </xdr:from>
    <xdr:to>
      <xdr:col>22</xdr:col>
      <xdr:colOff>163289</xdr:colOff>
      <xdr:row>22</xdr:row>
      <xdr:rowOff>81646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69B4E0E8-05D7-971D-B6AC-14919E52705D}"/>
            </a:ext>
          </a:extLst>
        </xdr:cNvPr>
        <xdr:cNvGrpSpPr/>
      </xdr:nvGrpSpPr>
      <xdr:grpSpPr>
        <a:xfrm>
          <a:off x="9327696" y="4803321"/>
          <a:ext cx="537486" cy="2394861"/>
          <a:chOff x="9327696" y="4803321"/>
          <a:chExt cx="537486" cy="2394861"/>
        </a:xfrm>
      </xdr:grpSpPr>
      <xdr:sp macro="" textlink="">
        <xdr:nvSpPr>
          <xdr:cNvPr id="18" name="Up Arrow 96">
            <a:extLst>
              <a:ext uri="{FF2B5EF4-FFF2-40B4-BE49-F238E27FC236}">
                <a16:creationId xmlns:a16="http://schemas.microsoft.com/office/drawing/2014/main" id="{F828C484-667A-8416-FCD0-F2F7BC66A1E9}"/>
              </a:ext>
            </a:extLst>
          </xdr:cNvPr>
          <xdr:cNvSpPr/>
        </xdr:nvSpPr>
        <xdr:spPr bwMode="auto">
          <a:xfrm rot="16200000">
            <a:off x="9510291" y="5455359"/>
            <a:ext cx="172296" cy="537486"/>
          </a:xfrm>
          <a:prstGeom prst="up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19" name="Bent Arrow 97">
            <a:extLst>
              <a:ext uri="{FF2B5EF4-FFF2-40B4-BE49-F238E27FC236}">
                <a16:creationId xmlns:a16="http://schemas.microsoft.com/office/drawing/2014/main" id="{D729AF4C-991E-DD8B-4EA9-EFFBC2D91D73}"/>
              </a:ext>
            </a:extLst>
          </xdr:cNvPr>
          <xdr:cNvSpPr/>
        </xdr:nvSpPr>
        <xdr:spPr bwMode="auto">
          <a:xfrm rot="16200000" flipH="1">
            <a:off x="9443918" y="6164597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20" name="U-Turn Arrow 98">
            <a:extLst>
              <a:ext uri="{FF2B5EF4-FFF2-40B4-BE49-F238E27FC236}">
                <a16:creationId xmlns:a16="http://schemas.microsoft.com/office/drawing/2014/main" id="{AE92AFC1-997A-AFD5-421C-474BAEDFC1FB}"/>
              </a:ext>
            </a:extLst>
          </xdr:cNvPr>
          <xdr:cNvSpPr/>
        </xdr:nvSpPr>
        <xdr:spPr bwMode="auto">
          <a:xfrm rot="16200000" flipH="1">
            <a:off x="9448246" y="6781247"/>
            <a:ext cx="303617" cy="530254"/>
          </a:xfrm>
          <a:prstGeom prst="uturn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21" name="Bent Arrow 97">
            <a:extLst>
              <a:ext uri="{FF2B5EF4-FFF2-40B4-BE49-F238E27FC236}">
                <a16:creationId xmlns:a16="http://schemas.microsoft.com/office/drawing/2014/main" id="{148832D2-758A-41EB-9460-D4E0B81B0607}"/>
              </a:ext>
            </a:extLst>
          </xdr:cNvPr>
          <xdr:cNvSpPr/>
        </xdr:nvSpPr>
        <xdr:spPr bwMode="auto">
          <a:xfrm rot="16200000">
            <a:off x="9443918" y="4716509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6</xdr:col>
      <xdr:colOff>136072</xdr:colOff>
      <xdr:row>18</xdr:row>
      <xdr:rowOff>272142</xdr:rowOff>
    </xdr:from>
    <xdr:to>
      <xdr:col>7</xdr:col>
      <xdr:colOff>224522</xdr:colOff>
      <xdr:row>26</xdr:row>
      <xdr:rowOff>163289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235B5258-3B0E-4858-A64A-7823276C3C58}"/>
            </a:ext>
          </a:extLst>
        </xdr:cNvPr>
        <xdr:cNvGrpSpPr/>
      </xdr:nvGrpSpPr>
      <xdr:grpSpPr>
        <a:xfrm rot="10800000">
          <a:off x="2653393" y="6136821"/>
          <a:ext cx="537486" cy="2394861"/>
          <a:chOff x="9327696" y="4803321"/>
          <a:chExt cx="537486" cy="2394861"/>
        </a:xfrm>
      </xdr:grpSpPr>
      <xdr:sp macro="" textlink="">
        <xdr:nvSpPr>
          <xdr:cNvPr id="24" name="Up Arrow 96">
            <a:extLst>
              <a:ext uri="{FF2B5EF4-FFF2-40B4-BE49-F238E27FC236}">
                <a16:creationId xmlns:a16="http://schemas.microsoft.com/office/drawing/2014/main" id="{CF5BDCE5-6018-1D78-07B2-85241B11B998}"/>
              </a:ext>
            </a:extLst>
          </xdr:cNvPr>
          <xdr:cNvSpPr/>
        </xdr:nvSpPr>
        <xdr:spPr bwMode="auto">
          <a:xfrm rot="16200000">
            <a:off x="9510291" y="5455359"/>
            <a:ext cx="172296" cy="537486"/>
          </a:xfrm>
          <a:prstGeom prst="up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25" name="Bent Arrow 97">
            <a:extLst>
              <a:ext uri="{FF2B5EF4-FFF2-40B4-BE49-F238E27FC236}">
                <a16:creationId xmlns:a16="http://schemas.microsoft.com/office/drawing/2014/main" id="{458DB68F-A738-E137-8609-4D011E5AE264}"/>
              </a:ext>
            </a:extLst>
          </xdr:cNvPr>
          <xdr:cNvSpPr/>
        </xdr:nvSpPr>
        <xdr:spPr bwMode="auto">
          <a:xfrm rot="16200000" flipH="1">
            <a:off x="9443918" y="6164597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26" name="U-Turn Arrow 98">
            <a:extLst>
              <a:ext uri="{FF2B5EF4-FFF2-40B4-BE49-F238E27FC236}">
                <a16:creationId xmlns:a16="http://schemas.microsoft.com/office/drawing/2014/main" id="{5D7D9248-ED5A-CB0C-5ED2-8664259973B2}"/>
              </a:ext>
            </a:extLst>
          </xdr:cNvPr>
          <xdr:cNvSpPr/>
        </xdr:nvSpPr>
        <xdr:spPr bwMode="auto">
          <a:xfrm rot="16200000" flipH="1">
            <a:off x="9448246" y="6781247"/>
            <a:ext cx="303617" cy="530254"/>
          </a:xfrm>
          <a:prstGeom prst="uturn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27" name="Bent Arrow 97">
            <a:extLst>
              <a:ext uri="{FF2B5EF4-FFF2-40B4-BE49-F238E27FC236}">
                <a16:creationId xmlns:a16="http://schemas.microsoft.com/office/drawing/2014/main" id="{D8436226-9558-5704-B29E-163C44FE3A97}"/>
              </a:ext>
            </a:extLst>
          </xdr:cNvPr>
          <xdr:cNvSpPr/>
        </xdr:nvSpPr>
        <xdr:spPr bwMode="auto">
          <a:xfrm rot="16200000">
            <a:off x="9443918" y="4716509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12</xdr:col>
      <xdr:colOff>445634</xdr:colOff>
      <xdr:row>30</xdr:row>
      <xdr:rowOff>71439</xdr:rowOff>
    </xdr:from>
    <xdr:to>
      <xdr:col>19</xdr:col>
      <xdr:colOff>432031</xdr:colOff>
      <xdr:row>32</xdr:row>
      <xdr:rowOff>119068</xdr:rowOff>
    </xdr:to>
    <xdr:grpSp>
      <xdr:nvGrpSpPr>
        <xdr:cNvPr id="3169" name="Group 3168">
          <a:extLst>
            <a:ext uri="{FF2B5EF4-FFF2-40B4-BE49-F238E27FC236}">
              <a16:creationId xmlns:a16="http://schemas.microsoft.com/office/drawing/2014/main" id="{144536DC-5CF7-9727-42E4-9455410BB04D}"/>
            </a:ext>
          </a:extLst>
        </xdr:cNvPr>
        <xdr:cNvGrpSpPr/>
      </xdr:nvGrpSpPr>
      <xdr:grpSpPr>
        <a:xfrm>
          <a:off x="5657170" y="9487582"/>
          <a:ext cx="3129647" cy="537486"/>
          <a:chOff x="5657170" y="9487582"/>
          <a:chExt cx="3129647" cy="537486"/>
        </a:xfrm>
      </xdr:grpSpPr>
      <xdr:sp macro="" textlink="">
        <xdr:nvSpPr>
          <xdr:cNvPr id="29" name="Up Arrow 96">
            <a:extLst>
              <a:ext uri="{FF2B5EF4-FFF2-40B4-BE49-F238E27FC236}">
                <a16:creationId xmlns:a16="http://schemas.microsoft.com/office/drawing/2014/main" id="{B2E3E36F-58F4-CE39-0AD5-F6CC72844D44}"/>
              </a:ext>
            </a:extLst>
          </xdr:cNvPr>
          <xdr:cNvSpPr/>
        </xdr:nvSpPr>
        <xdr:spPr bwMode="auto">
          <a:xfrm>
            <a:off x="7602996" y="9487582"/>
            <a:ext cx="172296" cy="537486"/>
          </a:xfrm>
          <a:prstGeom prst="up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30" name="Bent Arrow 97">
            <a:extLst>
              <a:ext uri="{FF2B5EF4-FFF2-40B4-BE49-F238E27FC236}">
                <a16:creationId xmlns:a16="http://schemas.microsoft.com/office/drawing/2014/main" id="{08B5186D-357F-837E-24E2-FB7A1977CB1B}"/>
              </a:ext>
            </a:extLst>
          </xdr:cNvPr>
          <xdr:cNvSpPr/>
        </xdr:nvSpPr>
        <xdr:spPr bwMode="auto">
          <a:xfrm flipH="1">
            <a:off x="6555242" y="9516992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31" name="U-Turn Arrow 98">
            <a:extLst>
              <a:ext uri="{FF2B5EF4-FFF2-40B4-BE49-F238E27FC236}">
                <a16:creationId xmlns:a16="http://schemas.microsoft.com/office/drawing/2014/main" id="{4F8A9957-ED38-CCC5-DD16-3722A34F17F6}"/>
              </a:ext>
            </a:extLst>
          </xdr:cNvPr>
          <xdr:cNvSpPr/>
        </xdr:nvSpPr>
        <xdr:spPr bwMode="auto">
          <a:xfrm flipH="1">
            <a:off x="5657170" y="9494814"/>
            <a:ext cx="303617" cy="530254"/>
          </a:xfrm>
          <a:prstGeom prst="uturn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3168" name="Bent Arrow 97">
            <a:extLst>
              <a:ext uri="{FF2B5EF4-FFF2-40B4-BE49-F238E27FC236}">
                <a16:creationId xmlns:a16="http://schemas.microsoft.com/office/drawing/2014/main" id="{639EBD4E-0B63-2FC4-1CFA-8554A123D0D7}"/>
              </a:ext>
            </a:extLst>
          </xdr:cNvPr>
          <xdr:cNvSpPr/>
        </xdr:nvSpPr>
        <xdr:spPr bwMode="auto">
          <a:xfrm>
            <a:off x="8452366" y="9516992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9</xdr:col>
      <xdr:colOff>421821</xdr:colOff>
      <xdr:row>11</xdr:row>
      <xdr:rowOff>163285</xdr:rowOff>
    </xdr:from>
    <xdr:to>
      <xdr:col>16</xdr:col>
      <xdr:colOff>408218</xdr:colOff>
      <xdr:row>13</xdr:row>
      <xdr:rowOff>210914</xdr:rowOff>
    </xdr:to>
    <xdr:grpSp>
      <xdr:nvGrpSpPr>
        <xdr:cNvPr id="3175" name="Group 3174">
          <a:extLst>
            <a:ext uri="{FF2B5EF4-FFF2-40B4-BE49-F238E27FC236}">
              <a16:creationId xmlns:a16="http://schemas.microsoft.com/office/drawing/2014/main" id="{703EC11E-ECD9-42E2-82E4-9E6A5B735C61}"/>
            </a:ext>
          </a:extLst>
        </xdr:cNvPr>
        <xdr:cNvGrpSpPr/>
      </xdr:nvGrpSpPr>
      <xdr:grpSpPr>
        <a:xfrm rot="10800000">
          <a:off x="4286250" y="4041321"/>
          <a:ext cx="3129647" cy="537486"/>
          <a:chOff x="5657170" y="9487582"/>
          <a:chExt cx="3129647" cy="537486"/>
        </a:xfrm>
      </xdr:grpSpPr>
      <xdr:sp macro="" textlink="">
        <xdr:nvSpPr>
          <xdr:cNvPr id="3176" name="Up Arrow 96">
            <a:extLst>
              <a:ext uri="{FF2B5EF4-FFF2-40B4-BE49-F238E27FC236}">
                <a16:creationId xmlns:a16="http://schemas.microsoft.com/office/drawing/2014/main" id="{14E46917-1299-B71C-0851-BC884FF76CA0}"/>
              </a:ext>
            </a:extLst>
          </xdr:cNvPr>
          <xdr:cNvSpPr/>
        </xdr:nvSpPr>
        <xdr:spPr bwMode="auto">
          <a:xfrm>
            <a:off x="7602996" y="9487582"/>
            <a:ext cx="172296" cy="537486"/>
          </a:xfrm>
          <a:prstGeom prst="up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3177" name="Bent Arrow 97">
            <a:extLst>
              <a:ext uri="{FF2B5EF4-FFF2-40B4-BE49-F238E27FC236}">
                <a16:creationId xmlns:a16="http://schemas.microsoft.com/office/drawing/2014/main" id="{4E4EE54C-89E1-6ABB-6D16-6F72DED02385}"/>
              </a:ext>
            </a:extLst>
          </xdr:cNvPr>
          <xdr:cNvSpPr/>
        </xdr:nvSpPr>
        <xdr:spPr bwMode="auto">
          <a:xfrm flipH="1">
            <a:off x="6555242" y="9516992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3178" name="U-Turn Arrow 98">
            <a:extLst>
              <a:ext uri="{FF2B5EF4-FFF2-40B4-BE49-F238E27FC236}">
                <a16:creationId xmlns:a16="http://schemas.microsoft.com/office/drawing/2014/main" id="{7E146519-2AED-7E86-0536-419298557804}"/>
              </a:ext>
            </a:extLst>
          </xdr:cNvPr>
          <xdr:cNvSpPr/>
        </xdr:nvSpPr>
        <xdr:spPr bwMode="auto">
          <a:xfrm flipH="1">
            <a:off x="5657170" y="9494814"/>
            <a:ext cx="303617" cy="530254"/>
          </a:xfrm>
          <a:prstGeom prst="uturn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3179" name="Bent Arrow 97">
            <a:extLst>
              <a:ext uri="{FF2B5EF4-FFF2-40B4-BE49-F238E27FC236}">
                <a16:creationId xmlns:a16="http://schemas.microsoft.com/office/drawing/2014/main" id="{257E7709-CBE3-52E4-FF73-252E4C60C7C3}"/>
              </a:ext>
            </a:extLst>
          </xdr:cNvPr>
          <xdr:cNvSpPr/>
        </xdr:nvSpPr>
        <xdr:spPr bwMode="auto">
          <a:xfrm>
            <a:off x="8452366" y="9516992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72572</xdr:colOff>
      <xdr:row>34</xdr:row>
      <xdr:rowOff>131537</xdr:rowOff>
    </xdr:from>
    <xdr:to>
      <xdr:col>10</xdr:col>
      <xdr:colOff>399144</xdr:colOff>
      <xdr:row>37</xdr:row>
      <xdr:rowOff>185966</xdr:rowOff>
    </xdr:to>
    <xdr:sp macro="" textlink="">
      <xdr:nvSpPr>
        <xdr:cNvPr id="3182" name="AutoShape 11">
          <a:extLst>
            <a:ext uri="{FF2B5EF4-FFF2-40B4-BE49-F238E27FC236}">
              <a16:creationId xmlns:a16="http://schemas.microsoft.com/office/drawing/2014/main" id="{207F3FE7-AE5C-4DC9-9398-80279F4E0E4D}"/>
            </a:ext>
          </a:extLst>
        </xdr:cNvPr>
        <xdr:cNvSpPr>
          <a:spLocks noChangeArrowheads="1"/>
        </xdr:cNvSpPr>
      </xdr:nvSpPr>
      <xdr:spPr bwMode="auto">
        <a:xfrm rot="16200000">
          <a:off x="4154714" y="10758716"/>
          <a:ext cx="789215" cy="326572"/>
        </a:xfrm>
        <a:prstGeom prst="leftArrow">
          <a:avLst>
            <a:gd name="adj1" fmla="val 50000"/>
            <a:gd name="adj2" fmla="val 57895"/>
          </a:avLst>
        </a:prstGeom>
        <a:solidFill>
          <a:srgbClr val="99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54428</xdr:colOff>
      <xdr:row>6</xdr:row>
      <xdr:rowOff>95251</xdr:rowOff>
    </xdr:from>
    <xdr:to>
      <xdr:col>19</xdr:col>
      <xdr:colOff>381000</xdr:colOff>
      <xdr:row>9</xdr:row>
      <xdr:rowOff>149680</xdr:rowOff>
    </xdr:to>
    <xdr:sp macro="" textlink="">
      <xdr:nvSpPr>
        <xdr:cNvPr id="3183" name="AutoShape 11">
          <a:extLst>
            <a:ext uri="{FF2B5EF4-FFF2-40B4-BE49-F238E27FC236}">
              <a16:creationId xmlns:a16="http://schemas.microsoft.com/office/drawing/2014/main" id="{9D5EF207-054A-4F53-9D23-853E4C13A958}"/>
            </a:ext>
          </a:extLst>
        </xdr:cNvPr>
        <xdr:cNvSpPr>
          <a:spLocks noChangeArrowheads="1"/>
        </xdr:cNvSpPr>
      </xdr:nvSpPr>
      <xdr:spPr bwMode="auto">
        <a:xfrm rot="5400000">
          <a:off x="8177892" y="2979966"/>
          <a:ext cx="789215" cy="326572"/>
        </a:xfrm>
        <a:prstGeom prst="leftArrow">
          <a:avLst>
            <a:gd name="adj1" fmla="val 50000"/>
            <a:gd name="adj2" fmla="val 57895"/>
          </a:avLst>
        </a:prstGeom>
        <a:solidFill>
          <a:srgbClr val="99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231322</xdr:colOff>
      <xdr:row>23</xdr:row>
      <xdr:rowOff>285751</xdr:rowOff>
    </xdr:from>
    <xdr:to>
      <xdr:col>26</xdr:col>
      <xdr:colOff>122465</xdr:colOff>
      <xdr:row>24</xdr:row>
      <xdr:rowOff>299359</xdr:rowOff>
    </xdr:to>
    <xdr:sp macro="" textlink="">
      <xdr:nvSpPr>
        <xdr:cNvPr id="3184" name="AutoShape 11">
          <a:extLst>
            <a:ext uri="{FF2B5EF4-FFF2-40B4-BE49-F238E27FC236}">
              <a16:creationId xmlns:a16="http://schemas.microsoft.com/office/drawing/2014/main" id="{AD4CCDAC-4915-4CA3-874A-8CFBE16EAC68}"/>
            </a:ext>
          </a:extLst>
        </xdr:cNvPr>
        <xdr:cNvSpPr>
          <a:spLocks noChangeArrowheads="1"/>
        </xdr:cNvSpPr>
      </xdr:nvSpPr>
      <xdr:spPr bwMode="auto">
        <a:xfrm rot="10800000">
          <a:off x="10831286" y="7715251"/>
          <a:ext cx="789215" cy="326572"/>
        </a:xfrm>
        <a:prstGeom prst="leftArrow">
          <a:avLst>
            <a:gd name="adj1" fmla="val 50000"/>
            <a:gd name="adj2" fmla="val 57895"/>
          </a:avLst>
        </a:prstGeom>
        <a:solidFill>
          <a:srgbClr val="99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435427</xdr:colOff>
      <xdr:row>14</xdr:row>
      <xdr:rowOff>299357</xdr:rowOff>
    </xdr:from>
    <xdr:to>
      <xdr:col>4</xdr:col>
      <xdr:colOff>326571</xdr:colOff>
      <xdr:row>16</xdr:row>
      <xdr:rowOff>0</xdr:rowOff>
    </xdr:to>
    <xdr:sp macro="" textlink="">
      <xdr:nvSpPr>
        <xdr:cNvPr id="3185" name="AutoShape 11">
          <a:extLst>
            <a:ext uri="{FF2B5EF4-FFF2-40B4-BE49-F238E27FC236}">
              <a16:creationId xmlns:a16="http://schemas.microsoft.com/office/drawing/2014/main" id="{47E2E037-6B32-4103-A413-E98E31202D26}"/>
            </a:ext>
          </a:extLst>
        </xdr:cNvPr>
        <xdr:cNvSpPr>
          <a:spLocks noChangeArrowheads="1"/>
        </xdr:cNvSpPr>
      </xdr:nvSpPr>
      <xdr:spPr bwMode="auto">
        <a:xfrm>
          <a:off x="1156606" y="4912178"/>
          <a:ext cx="789215" cy="326572"/>
        </a:xfrm>
        <a:prstGeom prst="leftArrow">
          <a:avLst>
            <a:gd name="adj1" fmla="val 50000"/>
            <a:gd name="adj2" fmla="val 57895"/>
          </a:avLst>
        </a:prstGeom>
        <a:solidFill>
          <a:srgbClr val="99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204108</xdr:colOff>
      <xdr:row>16</xdr:row>
      <xdr:rowOff>272146</xdr:rowOff>
    </xdr:from>
    <xdr:to>
      <xdr:col>45</xdr:col>
      <xdr:colOff>244929</xdr:colOff>
      <xdr:row>26</xdr:row>
      <xdr:rowOff>258537</xdr:rowOff>
    </xdr:to>
    <xdr:sp macro="" textlink="">
      <xdr:nvSpPr>
        <xdr:cNvPr id="47" name="Oval 21">
          <a:extLst>
            <a:ext uri="{FF2B5EF4-FFF2-40B4-BE49-F238E27FC236}">
              <a16:creationId xmlns:a16="http://schemas.microsoft.com/office/drawing/2014/main" id="{D5CF1ACD-E3B5-44B1-B82D-DF8D4C0D9637}"/>
            </a:ext>
          </a:extLst>
        </xdr:cNvPr>
        <xdr:cNvSpPr>
          <a:spLocks noChangeArrowheads="1"/>
        </xdr:cNvSpPr>
      </xdr:nvSpPr>
      <xdr:spPr bwMode="auto">
        <a:xfrm>
          <a:off x="4517572" y="5510896"/>
          <a:ext cx="3184071" cy="311603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394606</xdr:colOff>
      <xdr:row>27</xdr:row>
      <xdr:rowOff>122014</xdr:rowOff>
    </xdr:from>
    <xdr:to>
      <xdr:col>43</xdr:col>
      <xdr:colOff>141514</xdr:colOff>
      <xdr:row>29</xdr:row>
      <xdr:rowOff>95251</xdr:rowOff>
    </xdr:to>
    <xdr:sp macro="" textlink="">
      <xdr:nvSpPr>
        <xdr:cNvPr id="48" name="Up Arrow 101">
          <a:extLst>
            <a:ext uri="{FF2B5EF4-FFF2-40B4-BE49-F238E27FC236}">
              <a16:creationId xmlns:a16="http://schemas.microsoft.com/office/drawing/2014/main" id="{B2783D12-96F3-4969-842B-D59CAE7EE941}"/>
            </a:ext>
          </a:extLst>
        </xdr:cNvPr>
        <xdr:cNvSpPr/>
      </xdr:nvSpPr>
      <xdr:spPr bwMode="auto">
        <a:xfrm rot="16200000" flipH="1" flipV="1">
          <a:off x="5921603" y="8487910"/>
          <a:ext cx="463094" cy="1094015"/>
        </a:xfrm>
        <a:prstGeom prst="upArrow">
          <a:avLst/>
        </a:prstGeom>
        <a:solidFill>
          <a:srgbClr val="FF9933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28577</xdr:colOff>
      <xdr:row>19</xdr:row>
      <xdr:rowOff>216354</xdr:rowOff>
    </xdr:from>
    <xdr:to>
      <xdr:col>37</xdr:col>
      <xdr:colOff>423184</xdr:colOff>
      <xdr:row>23</xdr:row>
      <xdr:rowOff>96611</xdr:rowOff>
    </xdr:to>
    <xdr:sp macro="" textlink="">
      <xdr:nvSpPr>
        <xdr:cNvPr id="49" name="Up Arrow 79">
          <a:extLst>
            <a:ext uri="{FF2B5EF4-FFF2-40B4-BE49-F238E27FC236}">
              <a16:creationId xmlns:a16="http://schemas.microsoft.com/office/drawing/2014/main" id="{3576DEA7-5543-4530-8F88-710DFA77ED4D}"/>
            </a:ext>
          </a:extLst>
        </xdr:cNvPr>
        <xdr:cNvSpPr/>
      </xdr:nvSpPr>
      <xdr:spPr bwMode="auto">
        <a:xfrm flipV="1">
          <a:off x="3893006" y="6393997"/>
          <a:ext cx="394607" cy="1132114"/>
        </a:xfrm>
        <a:prstGeom prst="upArrow">
          <a:avLst/>
        </a:prstGeom>
        <a:solidFill>
          <a:srgbClr val="FF9933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68037</xdr:colOff>
      <xdr:row>20</xdr:row>
      <xdr:rowOff>40824</xdr:rowOff>
    </xdr:from>
    <xdr:to>
      <xdr:col>47</xdr:col>
      <xdr:colOff>13609</xdr:colOff>
      <xdr:row>23</xdr:row>
      <xdr:rowOff>166010</xdr:rowOff>
    </xdr:to>
    <xdr:sp macro="" textlink="">
      <xdr:nvSpPr>
        <xdr:cNvPr id="50" name="Up Arrow 79">
          <a:extLst>
            <a:ext uri="{FF2B5EF4-FFF2-40B4-BE49-F238E27FC236}">
              <a16:creationId xmlns:a16="http://schemas.microsoft.com/office/drawing/2014/main" id="{D59608DE-39A9-469A-90C6-C4DB7165D80C}"/>
            </a:ext>
          </a:extLst>
        </xdr:cNvPr>
        <xdr:cNvSpPr/>
      </xdr:nvSpPr>
      <xdr:spPr bwMode="auto">
        <a:xfrm rot="10800000" flipV="1">
          <a:off x="7973787" y="6531431"/>
          <a:ext cx="394608" cy="1064079"/>
        </a:xfrm>
        <a:prstGeom prst="upArrow">
          <a:avLst/>
        </a:prstGeom>
        <a:solidFill>
          <a:srgbClr val="FF9933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285751</xdr:colOff>
      <xdr:row>14</xdr:row>
      <xdr:rowOff>272142</xdr:rowOff>
    </xdr:from>
    <xdr:to>
      <xdr:col>44</xdr:col>
      <xdr:colOff>32658</xdr:colOff>
      <xdr:row>16</xdr:row>
      <xdr:rowOff>109307</xdr:rowOff>
    </xdr:to>
    <xdr:sp macro="" textlink="">
      <xdr:nvSpPr>
        <xdr:cNvPr id="51" name="Up Arrow 101">
          <a:extLst>
            <a:ext uri="{FF2B5EF4-FFF2-40B4-BE49-F238E27FC236}">
              <a16:creationId xmlns:a16="http://schemas.microsoft.com/office/drawing/2014/main" id="{21FBA546-4400-4542-9B27-AC15BF1B11F9}"/>
            </a:ext>
          </a:extLst>
        </xdr:cNvPr>
        <xdr:cNvSpPr/>
      </xdr:nvSpPr>
      <xdr:spPr bwMode="auto">
        <a:xfrm rot="5400000" flipH="1" flipV="1">
          <a:off x="6261783" y="4569502"/>
          <a:ext cx="463094" cy="1094015"/>
        </a:xfrm>
        <a:prstGeom prst="upArrow">
          <a:avLst/>
        </a:prstGeom>
        <a:solidFill>
          <a:srgbClr val="FF9933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74839</xdr:colOff>
      <xdr:row>14</xdr:row>
      <xdr:rowOff>190500</xdr:rowOff>
    </xdr:from>
    <xdr:to>
      <xdr:col>50</xdr:col>
      <xdr:colOff>163289</xdr:colOff>
      <xdr:row>22</xdr:row>
      <xdr:rowOff>81646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22E5FB66-6FF0-4C51-A6D8-8988644C363F}"/>
            </a:ext>
          </a:extLst>
        </xdr:cNvPr>
        <xdr:cNvGrpSpPr/>
      </xdr:nvGrpSpPr>
      <xdr:grpSpPr>
        <a:xfrm>
          <a:off x="21533303" y="4803321"/>
          <a:ext cx="537486" cy="2394861"/>
          <a:chOff x="9327696" y="4803321"/>
          <a:chExt cx="537486" cy="2394861"/>
        </a:xfrm>
      </xdr:grpSpPr>
      <xdr:sp macro="" textlink="">
        <xdr:nvSpPr>
          <xdr:cNvPr id="53" name="Up Arrow 96">
            <a:extLst>
              <a:ext uri="{FF2B5EF4-FFF2-40B4-BE49-F238E27FC236}">
                <a16:creationId xmlns:a16="http://schemas.microsoft.com/office/drawing/2014/main" id="{1A181433-7FA7-070C-0A5D-0995DEC6A9FE}"/>
              </a:ext>
            </a:extLst>
          </xdr:cNvPr>
          <xdr:cNvSpPr/>
        </xdr:nvSpPr>
        <xdr:spPr bwMode="auto">
          <a:xfrm rot="16200000">
            <a:off x="9510291" y="5455359"/>
            <a:ext cx="172296" cy="537486"/>
          </a:xfrm>
          <a:prstGeom prst="up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54" name="Bent Arrow 97">
            <a:extLst>
              <a:ext uri="{FF2B5EF4-FFF2-40B4-BE49-F238E27FC236}">
                <a16:creationId xmlns:a16="http://schemas.microsoft.com/office/drawing/2014/main" id="{A67BA173-3485-43E3-0CF3-CD4E771C9E2A}"/>
              </a:ext>
            </a:extLst>
          </xdr:cNvPr>
          <xdr:cNvSpPr/>
        </xdr:nvSpPr>
        <xdr:spPr bwMode="auto">
          <a:xfrm rot="16200000" flipH="1">
            <a:off x="9443918" y="6164597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55" name="U-Turn Arrow 98">
            <a:extLst>
              <a:ext uri="{FF2B5EF4-FFF2-40B4-BE49-F238E27FC236}">
                <a16:creationId xmlns:a16="http://schemas.microsoft.com/office/drawing/2014/main" id="{228FCBB2-794D-D583-9DE8-3EC001C88953}"/>
              </a:ext>
            </a:extLst>
          </xdr:cNvPr>
          <xdr:cNvSpPr/>
        </xdr:nvSpPr>
        <xdr:spPr bwMode="auto">
          <a:xfrm rot="16200000" flipH="1">
            <a:off x="9448246" y="6781247"/>
            <a:ext cx="303617" cy="530254"/>
          </a:xfrm>
          <a:prstGeom prst="uturn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56" name="Bent Arrow 97">
            <a:extLst>
              <a:ext uri="{FF2B5EF4-FFF2-40B4-BE49-F238E27FC236}">
                <a16:creationId xmlns:a16="http://schemas.microsoft.com/office/drawing/2014/main" id="{397373C6-4C1A-8A06-D9C4-BE677AAFF8A1}"/>
              </a:ext>
            </a:extLst>
          </xdr:cNvPr>
          <xdr:cNvSpPr/>
        </xdr:nvSpPr>
        <xdr:spPr bwMode="auto">
          <a:xfrm rot="16200000">
            <a:off x="9443918" y="4716509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34</xdr:col>
      <xdr:colOff>136072</xdr:colOff>
      <xdr:row>18</xdr:row>
      <xdr:rowOff>272142</xdr:rowOff>
    </xdr:from>
    <xdr:to>
      <xdr:col>35</xdr:col>
      <xdr:colOff>224522</xdr:colOff>
      <xdr:row>26</xdr:row>
      <xdr:rowOff>163289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FB46341D-03A8-4A13-8640-70D0A0BD0753}"/>
            </a:ext>
          </a:extLst>
        </xdr:cNvPr>
        <xdr:cNvGrpSpPr/>
      </xdr:nvGrpSpPr>
      <xdr:grpSpPr>
        <a:xfrm rot="10800000">
          <a:off x="14859001" y="6136821"/>
          <a:ext cx="537485" cy="2394861"/>
          <a:chOff x="9327696" y="4803321"/>
          <a:chExt cx="537486" cy="2394861"/>
        </a:xfrm>
      </xdr:grpSpPr>
      <xdr:sp macro="" textlink="">
        <xdr:nvSpPr>
          <xdr:cNvPr id="58" name="Up Arrow 96">
            <a:extLst>
              <a:ext uri="{FF2B5EF4-FFF2-40B4-BE49-F238E27FC236}">
                <a16:creationId xmlns:a16="http://schemas.microsoft.com/office/drawing/2014/main" id="{5F614C7F-ED2B-7B4A-A391-A8D30A9DAD6E}"/>
              </a:ext>
            </a:extLst>
          </xdr:cNvPr>
          <xdr:cNvSpPr/>
        </xdr:nvSpPr>
        <xdr:spPr bwMode="auto">
          <a:xfrm rot="16200000">
            <a:off x="9510291" y="5455359"/>
            <a:ext cx="172296" cy="537486"/>
          </a:xfrm>
          <a:prstGeom prst="up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59" name="Bent Arrow 97">
            <a:extLst>
              <a:ext uri="{FF2B5EF4-FFF2-40B4-BE49-F238E27FC236}">
                <a16:creationId xmlns:a16="http://schemas.microsoft.com/office/drawing/2014/main" id="{3D614798-AF03-8F66-193E-BEBFA218BC44}"/>
              </a:ext>
            </a:extLst>
          </xdr:cNvPr>
          <xdr:cNvSpPr/>
        </xdr:nvSpPr>
        <xdr:spPr bwMode="auto">
          <a:xfrm rot="16200000" flipH="1">
            <a:off x="9443918" y="6164597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60" name="U-Turn Arrow 98">
            <a:extLst>
              <a:ext uri="{FF2B5EF4-FFF2-40B4-BE49-F238E27FC236}">
                <a16:creationId xmlns:a16="http://schemas.microsoft.com/office/drawing/2014/main" id="{2D062524-CFAF-E78F-6440-38651A2948B5}"/>
              </a:ext>
            </a:extLst>
          </xdr:cNvPr>
          <xdr:cNvSpPr/>
        </xdr:nvSpPr>
        <xdr:spPr bwMode="auto">
          <a:xfrm rot="16200000" flipH="1">
            <a:off x="9448246" y="6781247"/>
            <a:ext cx="303617" cy="530254"/>
          </a:xfrm>
          <a:prstGeom prst="uturn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61" name="Bent Arrow 97">
            <a:extLst>
              <a:ext uri="{FF2B5EF4-FFF2-40B4-BE49-F238E27FC236}">
                <a16:creationId xmlns:a16="http://schemas.microsoft.com/office/drawing/2014/main" id="{390EACF0-1861-FF70-9327-8F3195FABBCB}"/>
              </a:ext>
            </a:extLst>
          </xdr:cNvPr>
          <xdr:cNvSpPr/>
        </xdr:nvSpPr>
        <xdr:spPr bwMode="auto">
          <a:xfrm rot="16200000">
            <a:off x="9443918" y="4716509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40</xdr:col>
      <xdr:colOff>445634</xdr:colOff>
      <xdr:row>30</xdr:row>
      <xdr:rowOff>71439</xdr:rowOff>
    </xdr:from>
    <xdr:to>
      <xdr:col>47</xdr:col>
      <xdr:colOff>432031</xdr:colOff>
      <xdr:row>32</xdr:row>
      <xdr:rowOff>119068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5E4BF6EA-6144-4973-865F-5231599B8E53}"/>
            </a:ext>
          </a:extLst>
        </xdr:cNvPr>
        <xdr:cNvGrpSpPr/>
      </xdr:nvGrpSpPr>
      <xdr:grpSpPr>
        <a:xfrm>
          <a:off x="17862777" y="9487582"/>
          <a:ext cx="3129647" cy="537486"/>
          <a:chOff x="5657170" y="9487582"/>
          <a:chExt cx="3129647" cy="537486"/>
        </a:xfrm>
      </xdr:grpSpPr>
      <xdr:sp macro="" textlink="">
        <xdr:nvSpPr>
          <xdr:cNvPr id="69" name="Up Arrow 96">
            <a:extLst>
              <a:ext uri="{FF2B5EF4-FFF2-40B4-BE49-F238E27FC236}">
                <a16:creationId xmlns:a16="http://schemas.microsoft.com/office/drawing/2014/main" id="{4235030E-33E9-2F95-CFCF-E230103D7A11}"/>
              </a:ext>
            </a:extLst>
          </xdr:cNvPr>
          <xdr:cNvSpPr/>
        </xdr:nvSpPr>
        <xdr:spPr bwMode="auto">
          <a:xfrm>
            <a:off x="7602996" y="9487582"/>
            <a:ext cx="172296" cy="537486"/>
          </a:xfrm>
          <a:prstGeom prst="up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70" name="Bent Arrow 97">
            <a:extLst>
              <a:ext uri="{FF2B5EF4-FFF2-40B4-BE49-F238E27FC236}">
                <a16:creationId xmlns:a16="http://schemas.microsoft.com/office/drawing/2014/main" id="{3722567A-93A4-8DD9-E824-9D088B8FCA44}"/>
              </a:ext>
            </a:extLst>
          </xdr:cNvPr>
          <xdr:cNvSpPr/>
        </xdr:nvSpPr>
        <xdr:spPr bwMode="auto">
          <a:xfrm flipH="1">
            <a:off x="6555242" y="9516992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71" name="U-Turn Arrow 98">
            <a:extLst>
              <a:ext uri="{FF2B5EF4-FFF2-40B4-BE49-F238E27FC236}">
                <a16:creationId xmlns:a16="http://schemas.microsoft.com/office/drawing/2014/main" id="{8A8D1265-036B-14EF-3603-ED12F6B67DF1}"/>
              </a:ext>
            </a:extLst>
          </xdr:cNvPr>
          <xdr:cNvSpPr/>
        </xdr:nvSpPr>
        <xdr:spPr bwMode="auto">
          <a:xfrm flipH="1">
            <a:off x="5657170" y="9494814"/>
            <a:ext cx="303617" cy="530254"/>
          </a:xfrm>
          <a:prstGeom prst="uturn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72" name="Bent Arrow 97">
            <a:extLst>
              <a:ext uri="{FF2B5EF4-FFF2-40B4-BE49-F238E27FC236}">
                <a16:creationId xmlns:a16="http://schemas.microsoft.com/office/drawing/2014/main" id="{9A8AA785-0CD8-0D4D-50F1-2B31663236FB}"/>
              </a:ext>
            </a:extLst>
          </xdr:cNvPr>
          <xdr:cNvSpPr/>
        </xdr:nvSpPr>
        <xdr:spPr bwMode="auto">
          <a:xfrm>
            <a:off x="8452366" y="9516992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37</xdr:col>
      <xdr:colOff>421821</xdr:colOff>
      <xdr:row>11</xdr:row>
      <xdr:rowOff>163285</xdr:rowOff>
    </xdr:from>
    <xdr:to>
      <xdr:col>44</xdr:col>
      <xdr:colOff>408218</xdr:colOff>
      <xdr:row>13</xdr:row>
      <xdr:rowOff>210914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F76F1839-91D9-4C6D-BEB9-7A336CFF898C}"/>
            </a:ext>
          </a:extLst>
        </xdr:cNvPr>
        <xdr:cNvGrpSpPr/>
      </xdr:nvGrpSpPr>
      <xdr:grpSpPr>
        <a:xfrm rot="10800000">
          <a:off x="16491857" y="4041321"/>
          <a:ext cx="3129647" cy="537486"/>
          <a:chOff x="5657170" y="9487582"/>
          <a:chExt cx="3129647" cy="537486"/>
        </a:xfrm>
      </xdr:grpSpPr>
      <xdr:sp macro="" textlink="">
        <xdr:nvSpPr>
          <xdr:cNvPr id="74" name="Up Arrow 96">
            <a:extLst>
              <a:ext uri="{FF2B5EF4-FFF2-40B4-BE49-F238E27FC236}">
                <a16:creationId xmlns:a16="http://schemas.microsoft.com/office/drawing/2014/main" id="{2753699A-FD4D-5E1F-6E2D-87DEB231DCFF}"/>
              </a:ext>
            </a:extLst>
          </xdr:cNvPr>
          <xdr:cNvSpPr/>
        </xdr:nvSpPr>
        <xdr:spPr bwMode="auto">
          <a:xfrm>
            <a:off x="7602996" y="9487582"/>
            <a:ext cx="172296" cy="537486"/>
          </a:xfrm>
          <a:prstGeom prst="up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75" name="Bent Arrow 97">
            <a:extLst>
              <a:ext uri="{FF2B5EF4-FFF2-40B4-BE49-F238E27FC236}">
                <a16:creationId xmlns:a16="http://schemas.microsoft.com/office/drawing/2014/main" id="{2C424381-1729-8E99-55B9-0C7609EDF896}"/>
              </a:ext>
            </a:extLst>
          </xdr:cNvPr>
          <xdr:cNvSpPr/>
        </xdr:nvSpPr>
        <xdr:spPr bwMode="auto">
          <a:xfrm flipH="1">
            <a:off x="6555242" y="9516992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76" name="U-Turn Arrow 98">
            <a:extLst>
              <a:ext uri="{FF2B5EF4-FFF2-40B4-BE49-F238E27FC236}">
                <a16:creationId xmlns:a16="http://schemas.microsoft.com/office/drawing/2014/main" id="{9498B026-7A29-BB45-ECFE-BFB84F550D54}"/>
              </a:ext>
            </a:extLst>
          </xdr:cNvPr>
          <xdr:cNvSpPr/>
        </xdr:nvSpPr>
        <xdr:spPr bwMode="auto">
          <a:xfrm flipH="1">
            <a:off x="5657170" y="9494814"/>
            <a:ext cx="303617" cy="530254"/>
          </a:xfrm>
          <a:prstGeom prst="uturnArrow">
            <a:avLst/>
          </a:prstGeom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  <xdr:sp macro="" textlink="">
        <xdr:nvSpPr>
          <xdr:cNvPr id="78" name="Bent Arrow 97">
            <a:extLst>
              <a:ext uri="{FF2B5EF4-FFF2-40B4-BE49-F238E27FC236}">
                <a16:creationId xmlns:a16="http://schemas.microsoft.com/office/drawing/2014/main" id="{84FB0E10-934E-F6A1-4B2E-485FFC87F7C9}"/>
              </a:ext>
            </a:extLst>
          </xdr:cNvPr>
          <xdr:cNvSpPr/>
        </xdr:nvSpPr>
        <xdr:spPr bwMode="auto">
          <a:xfrm>
            <a:off x="8452366" y="9516992"/>
            <a:ext cx="334451" cy="508076"/>
          </a:xfrm>
          <a:prstGeom prst="bentArrow">
            <a:avLst/>
          </a:prstGeom>
          <a:solidFill>
            <a:schemeClr val="tx1"/>
          </a:solidFill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38</xdr:col>
      <xdr:colOff>72572</xdr:colOff>
      <xdr:row>34</xdr:row>
      <xdr:rowOff>131537</xdr:rowOff>
    </xdr:from>
    <xdr:to>
      <xdr:col>38</xdr:col>
      <xdr:colOff>399144</xdr:colOff>
      <xdr:row>37</xdr:row>
      <xdr:rowOff>185966</xdr:rowOff>
    </xdr:to>
    <xdr:sp macro="" textlink="">
      <xdr:nvSpPr>
        <xdr:cNvPr id="81" name="AutoShape 11">
          <a:extLst>
            <a:ext uri="{FF2B5EF4-FFF2-40B4-BE49-F238E27FC236}">
              <a16:creationId xmlns:a16="http://schemas.microsoft.com/office/drawing/2014/main" id="{89A55907-8FE4-4C96-AFAB-5F22D5087B72}"/>
            </a:ext>
          </a:extLst>
        </xdr:cNvPr>
        <xdr:cNvSpPr>
          <a:spLocks noChangeArrowheads="1"/>
        </xdr:cNvSpPr>
      </xdr:nvSpPr>
      <xdr:spPr bwMode="auto">
        <a:xfrm rot="16200000">
          <a:off x="16360321" y="10758716"/>
          <a:ext cx="789215" cy="326572"/>
        </a:xfrm>
        <a:prstGeom prst="leftArrow">
          <a:avLst>
            <a:gd name="adj1" fmla="val 50000"/>
            <a:gd name="adj2" fmla="val 57895"/>
          </a:avLst>
        </a:prstGeom>
        <a:solidFill>
          <a:srgbClr val="99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54428</xdr:colOff>
      <xdr:row>6</xdr:row>
      <xdr:rowOff>95251</xdr:rowOff>
    </xdr:from>
    <xdr:to>
      <xdr:col>47</xdr:col>
      <xdr:colOff>381000</xdr:colOff>
      <xdr:row>9</xdr:row>
      <xdr:rowOff>149680</xdr:rowOff>
    </xdr:to>
    <xdr:sp macro="" textlink="">
      <xdr:nvSpPr>
        <xdr:cNvPr id="101" name="AutoShape 11">
          <a:extLst>
            <a:ext uri="{FF2B5EF4-FFF2-40B4-BE49-F238E27FC236}">
              <a16:creationId xmlns:a16="http://schemas.microsoft.com/office/drawing/2014/main" id="{A912B89F-39CB-4AE9-9363-07AA1630F6F1}"/>
            </a:ext>
          </a:extLst>
        </xdr:cNvPr>
        <xdr:cNvSpPr>
          <a:spLocks noChangeArrowheads="1"/>
        </xdr:cNvSpPr>
      </xdr:nvSpPr>
      <xdr:spPr bwMode="auto">
        <a:xfrm rot="5400000">
          <a:off x="8177892" y="2979966"/>
          <a:ext cx="789215" cy="326572"/>
        </a:xfrm>
        <a:prstGeom prst="leftArrow">
          <a:avLst>
            <a:gd name="adj1" fmla="val 50000"/>
            <a:gd name="adj2" fmla="val 57895"/>
          </a:avLst>
        </a:prstGeom>
        <a:solidFill>
          <a:srgbClr val="99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163286</xdr:colOff>
      <xdr:row>24</xdr:row>
      <xdr:rowOff>1</xdr:rowOff>
    </xdr:from>
    <xdr:to>
      <xdr:col>54</xdr:col>
      <xdr:colOff>54429</xdr:colOff>
      <xdr:row>25</xdr:row>
      <xdr:rowOff>13608</xdr:rowOff>
    </xdr:to>
    <xdr:sp macro="" textlink="">
      <xdr:nvSpPr>
        <xdr:cNvPr id="104" name="AutoShape 11">
          <a:extLst>
            <a:ext uri="{FF2B5EF4-FFF2-40B4-BE49-F238E27FC236}">
              <a16:creationId xmlns:a16="http://schemas.microsoft.com/office/drawing/2014/main" id="{EBACD4BF-2484-42EC-9093-B638C6EF9236}"/>
            </a:ext>
          </a:extLst>
        </xdr:cNvPr>
        <xdr:cNvSpPr>
          <a:spLocks noChangeArrowheads="1"/>
        </xdr:cNvSpPr>
      </xdr:nvSpPr>
      <xdr:spPr bwMode="auto">
        <a:xfrm rot="10800000">
          <a:off x="22968857" y="7742465"/>
          <a:ext cx="789215" cy="326572"/>
        </a:xfrm>
        <a:prstGeom prst="leftArrow">
          <a:avLst>
            <a:gd name="adj1" fmla="val 50000"/>
            <a:gd name="adj2" fmla="val 57895"/>
          </a:avLst>
        </a:prstGeom>
        <a:solidFill>
          <a:srgbClr val="99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435427</xdr:colOff>
      <xdr:row>14</xdr:row>
      <xdr:rowOff>299357</xdr:rowOff>
    </xdr:from>
    <xdr:to>
      <xdr:col>32</xdr:col>
      <xdr:colOff>326571</xdr:colOff>
      <xdr:row>16</xdr:row>
      <xdr:rowOff>0</xdr:rowOff>
    </xdr:to>
    <xdr:sp macro="" textlink="">
      <xdr:nvSpPr>
        <xdr:cNvPr id="105" name="AutoShape 11">
          <a:extLst>
            <a:ext uri="{FF2B5EF4-FFF2-40B4-BE49-F238E27FC236}">
              <a16:creationId xmlns:a16="http://schemas.microsoft.com/office/drawing/2014/main" id="{68715A84-6D8A-4EDE-B2A8-0EB3F1C208B2}"/>
            </a:ext>
          </a:extLst>
        </xdr:cNvPr>
        <xdr:cNvSpPr>
          <a:spLocks noChangeArrowheads="1"/>
        </xdr:cNvSpPr>
      </xdr:nvSpPr>
      <xdr:spPr bwMode="auto">
        <a:xfrm>
          <a:off x="1156606" y="4912178"/>
          <a:ext cx="789215" cy="326572"/>
        </a:xfrm>
        <a:prstGeom prst="leftArrow">
          <a:avLst>
            <a:gd name="adj1" fmla="val 50000"/>
            <a:gd name="adj2" fmla="val 57895"/>
          </a:avLst>
        </a:prstGeom>
        <a:solidFill>
          <a:srgbClr val="99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421822</xdr:colOff>
      <xdr:row>0</xdr:row>
      <xdr:rowOff>176892</xdr:rowOff>
    </xdr:from>
    <xdr:to>
      <xdr:col>4</xdr:col>
      <xdr:colOff>231321</xdr:colOff>
      <xdr:row>2</xdr:row>
      <xdr:rowOff>406240</xdr:rowOff>
    </xdr:to>
    <xdr:pic>
      <xdr:nvPicPr>
        <xdr:cNvPr id="107" name="Picture 9" descr="WisDOT Logo">
          <a:extLst>
            <a:ext uri="{FF2B5EF4-FFF2-40B4-BE49-F238E27FC236}">
              <a16:creationId xmlns:a16="http://schemas.microsoft.com/office/drawing/2014/main" id="{14FD2E18-55D8-460D-985D-79011F29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965" y="176892"/>
          <a:ext cx="1156606" cy="123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229659</xdr:colOff>
      <xdr:row>11</xdr:row>
      <xdr:rowOff>21166</xdr:rowOff>
    </xdr:from>
    <xdr:to>
      <xdr:col>35</xdr:col>
      <xdr:colOff>296335</xdr:colOff>
      <xdr:row>21</xdr:row>
      <xdr:rowOff>74081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828492" y="2317749"/>
          <a:ext cx="2035176" cy="2412999"/>
          <a:chOff x="7381875" y="1838324"/>
          <a:chExt cx="1771650" cy="1990725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381875" y="1838324"/>
            <a:ext cx="1771650" cy="1990725"/>
          </a:xfrm>
          <a:prstGeom prst="ellipse">
            <a:avLst/>
          </a:prstGeom>
          <a:solidFill>
            <a:schemeClr val="bg1">
              <a:lumMod val="65000"/>
            </a:schemeClr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882452" y="2421459"/>
            <a:ext cx="799869" cy="789776"/>
          </a:xfrm>
          <a:prstGeom prst="ellipse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26</xdr:col>
      <xdr:colOff>9527</xdr:colOff>
      <xdr:row>15</xdr:row>
      <xdr:rowOff>158739</xdr:rowOff>
    </xdr:from>
    <xdr:to>
      <xdr:col>28</xdr:col>
      <xdr:colOff>304801</xdr:colOff>
      <xdr:row>16</xdr:row>
      <xdr:rowOff>76188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560610" y="3301989"/>
          <a:ext cx="1343024" cy="203199"/>
          <a:chOff x="5286378" y="2643716"/>
          <a:chExt cx="1523999" cy="118533"/>
        </a:xfrm>
      </xdr:grpSpPr>
      <xdr:sp macro="" textlink="">
        <xdr:nvSpPr>
          <xdr:cNvPr id="6" name="Isosceles Triangl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 rot="16200000">
            <a:off x="6503460" y="2455333"/>
            <a:ext cx="118533" cy="495300"/>
          </a:xfrm>
          <a:prstGeom prst="triangle">
            <a:avLst/>
          </a:prstGeom>
          <a:solidFill>
            <a:schemeClr val="accent3">
              <a:lumMod val="75000"/>
            </a:schemeClr>
          </a:solidFill>
          <a:ln w="19050"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>
            <a:stCxn id="6" idx="0"/>
          </xdr:cNvCxnSpPr>
        </xdr:nvCxnSpPr>
        <xdr:spPr>
          <a:xfrm rot="10800000" flipV="1">
            <a:off x="5286378" y="2702989"/>
            <a:ext cx="1028699" cy="2115"/>
          </a:xfrm>
          <a:prstGeom prst="line">
            <a:avLst/>
          </a:prstGeom>
          <a:ln w="19050">
            <a:solidFill>
              <a:srgbClr val="FFF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260349</xdr:colOff>
      <xdr:row>15</xdr:row>
      <xdr:rowOff>169343</xdr:rowOff>
    </xdr:from>
    <xdr:to>
      <xdr:col>37</xdr:col>
      <xdr:colOff>565149</xdr:colOff>
      <xdr:row>16</xdr:row>
      <xdr:rowOff>78326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 flipH="1">
          <a:off x="9827682" y="3312593"/>
          <a:ext cx="1532467" cy="194733"/>
          <a:chOff x="5286375" y="2648656"/>
          <a:chExt cx="1524000" cy="113594"/>
        </a:xfrm>
      </xdr:grpSpPr>
      <xdr:sp macro="" textlink="">
        <xdr:nvSpPr>
          <xdr:cNvPr id="9" name="Isosceles Triangl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 rot="16200000">
            <a:off x="6505928" y="2457803"/>
            <a:ext cx="113594" cy="495300"/>
          </a:xfrm>
          <a:prstGeom prst="triangle">
            <a:avLst/>
          </a:prstGeom>
          <a:solidFill>
            <a:schemeClr val="accent3">
              <a:lumMod val="75000"/>
            </a:schemeClr>
          </a:solidFill>
          <a:ln w="19050"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>
            <a:stCxn id="9" idx="0"/>
          </xdr:cNvCxnSpPr>
        </xdr:nvCxnSpPr>
        <xdr:spPr>
          <a:xfrm flipH="1" flipV="1">
            <a:off x="5286375" y="2705094"/>
            <a:ext cx="1028700" cy="352"/>
          </a:xfrm>
          <a:prstGeom prst="line">
            <a:avLst/>
          </a:prstGeom>
          <a:ln w="19050">
            <a:solidFill>
              <a:srgbClr val="FFF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171452</xdr:colOff>
      <xdr:row>21</xdr:row>
      <xdr:rowOff>136529</xdr:rowOff>
    </xdr:from>
    <xdr:to>
      <xdr:col>32</xdr:col>
      <xdr:colOff>76202</xdr:colOff>
      <xdr:row>28</xdr:row>
      <xdr:rowOff>179919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 rot="16200000">
          <a:off x="8129591" y="5492224"/>
          <a:ext cx="1535640" cy="137583"/>
          <a:chOff x="5414257" y="2628900"/>
          <a:chExt cx="1396118" cy="133350"/>
        </a:xfrm>
      </xdr:grpSpPr>
      <xdr:sp macro="" textlink="">
        <xdr:nvSpPr>
          <xdr:cNvPr id="12" name="Isosceles Triangl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 rot="16200000">
            <a:off x="6496050" y="2447925"/>
            <a:ext cx="133350" cy="495300"/>
          </a:xfrm>
          <a:prstGeom prst="triangle">
            <a:avLst/>
          </a:prstGeom>
          <a:solidFill>
            <a:schemeClr val="accent3">
              <a:lumMod val="75000"/>
            </a:schemeClr>
          </a:solidFill>
          <a:ln w="19050"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>
            <a:stCxn id="12" idx="0"/>
          </xdr:cNvCxnSpPr>
        </xdr:nvCxnSpPr>
        <xdr:spPr>
          <a:xfrm flipH="1">
            <a:off x="5414257" y="2695575"/>
            <a:ext cx="900819" cy="3078"/>
          </a:xfrm>
          <a:prstGeom prst="line">
            <a:avLst/>
          </a:prstGeom>
          <a:ln w="19050">
            <a:solidFill>
              <a:srgbClr val="FFF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180975</xdr:colOff>
      <xdr:row>4</xdr:row>
      <xdr:rowOff>42335</xdr:rowOff>
    </xdr:from>
    <xdr:to>
      <xdr:col>32</xdr:col>
      <xdr:colOff>95250</xdr:colOff>
      <xdr:row>10</xdr:row>
      <xdr:rowOff>190498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 rot="5400000">
          <a:off x="8234364" y="1545696"/>
          <a:ext cx="1354663" cy="147108"/>
          <a:chOff x="5312681" y="2628900"/>
          <a:chExt cx="1497694" cy="133350"/>
        </a:xfrm>
      </xdr:grpSpPr>
      <xdr:sp macro="" textlink="">
        <xdr:nvSpPr>
          <xdr:cNvPr id="15" name="Isosceles Triangl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 rot="16200000">
            <a:off x="6496050" y="2447925"/>
            <a:ext cx="133350" cy="495300"/>
          </a:xfrm>
          <a:prstGeom prst="triangle">
            <a:avLst/>
          </a:prstGeom>
          <a:solidFill>
            <a:schemeClr val="accent3">
              <a:lumMod val="75000"/>
            </a:schemeClr>
          </a:solidFill>
          <a:ln w="19050"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>
            <a:stCxn id="15" idx="0"/>
          </xdr:cNvCxnSpPr>
        </xdr:nvCxnSpPr>
        <xdr:spPr>
          <a:xfrm rot="10800000" flipV="1">
            <a:off x="5312681" y="2695574"/>
            <a:ext cx="1002395" cy="19667"/>
          </a:xfrm>
          <a:prstGeom prst="line">
            <a:avLst/>
          </a:prstGeom>
          <a:ln w="19050">
            <a:solidFill>
              <a:srgbClr val="FFF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36</xdr:col>
      <xdr:colOff>306917</xdr:colOff>
      <xdr:row>3</xdr:row>
      <xdr:rowOff>10582</xdr:rowOff>
    </xdr:from>
    <xdr:to>
      <xdr:col>38</xdr:col>
      <xdr:colOff>28575</xdr:colOff>
      <xdr:row>7</xdr:row>
      <xdr:rowOff>194298</xdr:rowOff>
    </xdr:to>
    <xdr:pic>
      <xdr:nvPicPr>
        <xdr:cNvPr id="17" name="Picture 108" descr="C:\Documents and Settings\DOTL1L\Local Settings\Temporary Internet Files\Content.IE5\PP7ZPHJT\MM900040807[1].gif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0479617" y="715432"/>
          <a:ext cx="940858" cy="955241"/>
        </a:xfrm>
        <a:prstGeom prst="rect">
          <a:avLst/>
        </a:prstGeom>
        <a:noFill/>
        <a:ln>
          <a:solidFill>
            <a:schemeClr val="accent2"/>
          </a:solidFill>
        </a:ln>
      </xdr:spPr>
    </xdr:pic>
    <xdr:clientData/>
  </xdr:twoCellAnchor>
  <xdr:twoCellAnchor editAs="oneCell">
    <xdr:from>
      <xdr:col>1</xdr:col>
      <xdr:colOff>148167</xdr:colOff>
      <xdr:row>0</xdr:row>
      <xdr:rowOff>21171</xdr:rowOff>
    </xdr:from>
    <xdr:to>
      <xdr:col>1</xdr:col>
      <xdr:colOff>765387</xdr:colOff>
      <xdr:row>2</xdr:row>
      <xdr:rowOff>151558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767" y="21171"/>
          <a:ext cx="617220" cy="6256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21172</xdr:colOff>
      <xdr:row>2</xdr:row>
      <xdr:rowOff>10584</xdr:rowOff>
    </xdr:from>
    <xdr:to>
      <xdr:col>21</xdr:col>
      <xdr:colOff>272361</xdr:colOff>
      <xdr:row>2</xdr:row>
      <xdr:rowOff>154781</xdr:rowOff>
    </xdr:to>
    <xdr:pic>
      <xdr:nvPicPr>
        <xdr:cNvPr id="19" name="Picture 18" descr="C:\Users\Mark\AppData\Local\Microsoft\Windows\Temporary Internet Files\Content.MSO\1D2E114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6" t="-21429"/>
        <a:stretch>
          <a:fillRect/>
        </a:stretch>
      </xdr:blipFill>
      <xdr:spPr bwMode="auto">
        <a:xfrm>
          <a:off x="4431247" y="505884"/>
          <a:ext cx="1327514" cy="1441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31750</xdr:colOff>
      <xdr:row>34</xdr:row>
      <xdr:rowOff>127002</xdr:rowOff>
    </xdr:from>
    <xdr:to>
      <xdr:col>33</xdr:col>
      <xdr:colOff>210693</xdr:colOff>
      <xdr:row>39</xdr:row>
      <xdr:rowOff>49425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470900" y="7461252"/>
          <a:ext cx="864743" cy="903498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228598</xdr:colOff>
      <xdr:row>33</xdr:row>
      <xdr:rowOff>155573</xdr:rowOff>
    </xdr:from>
    <xdr:to>
      <xdr:col>34</xdr:col>
      <xdr:colOff>205316</xdr:colOff>
      <xdr:row>35</xdr:row>
      <xdr:rowOff>164040</xdr:rowOff>
    </xdr:to>
    <xdr:sp macro="" textlink="">
      <xdr:nvSpPr>
        <xdr:cNvPr id="21" name="Up Arrow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9353548" y="7289798"/>
          <a:ext cx="205318" cy="408517"/>
        </a:xfrm>
        <a:prstGeom prst="upArrow">
          <a:avLst/>
        </a:prstGeom>
        <a:solidFill>
          <a:srgbClr val="FFFF99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22225</xdr:colOff>
      <xdr:row>39</xdr:row>
      <xdr:rowOff>185207</xdr:rowOff>
    </xdr:from>
    <xdr:to>
      <xdr:col>34</xdr:col>
      <xdr:colOff>189442</xdr:colOff>
      <xdr:row>41</xdr:row>
      <xdr:rowOff>13758</xdr:rowOff>
    </xdr:to>
    <xdr:sp macro="" textlink="">
      <xdr:nvSpPr>
        <xdr:cNvPr id="22" name="Up Arrow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 rot="5400000">
          <a:off x="9235546" y="8412161"/>
          <a:ext cx="219076" cy="395817"/>
        </a:xfrm>
        <a:prstGeom prst="upArrow">
          <a:avLst/>
        </a:prstGeom>
        <a:solidFill>
          <a:srgbClr val="FFFF99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10584</xdr:colOff>
      <xdr:row>38</xdr:row>
      <xdr:rowOff>20109</xdr:rowOff>
    </xdr:from>
    <xdr:to>
      <xdr:col>29</xdr:col>
      <xdr:colOff>220135</xdr:colOff>
      <xdr:row>40</xdr:row>
      <xdr:rowOff>39159</xdr:rowOff>
    </xdr:to>
    <xdr:sp macro="" textlink="">
      <xdr:nvSpPr>
        <xdr:cNvPr id="23" name="Up Arrow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 flipV="1">
          <a:off x="8230659" y="8135409"/>
          <a:ext cx="209551" cy="409575"/>
        </a:xfrm>
        <a:prstGeom prst="upArrow">
          <a:avLst/>
        </a:prstGeom>
        <a:solidFill>
          <a:srgbClr val="FFFF99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38107</xdr:colOff>
      <xdr:row>33</xdr:row>
      <xdr:rowOff>5</xdr:rowOff>
    </xdr:from>
    <xdr:to>
      <xdr:col>30</xdr:col>
      <xdr:colOff>215907</xdr:colOff>
      <xdr:row>34</xdr:row>
      <xdr:rowOff>8473</xdr:rowOff>
    </xdr:to>
    <xdr:sp macro="" textlink="">
      <xdr:nvSpPr>
        <xdr:cNvPr id="24" name="Up Arrow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 rot="5400000" flipV="1">
          <a:off x="8352373" y="7040039"/>
          <a:ext cx="208493" cy="396875"/>
        </a:xfrm>
        <a:prstGeom prst="upArrow">
          <a:avLst/>
        </a:prstGeom>
        <a:solidFill>
          <a:srgbClr val="FFFF99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F109"/>
  <sheetViews>
    <sheetView showGridLines="0" tabSelected="1" topLeftCell="A4" zoomScale="70" zoomScaleNormal="70" workbookViewId="0">
      <selection activeCell="Z49" sqref="Z49"/>
    </sheetView>
  </sheetViews>
  <sheetFormatPr defaultColWidth="4.140625" defaultRowHeight="12" customHeight="1" x14ac:dyDescent="0.2"/>
  <cols>
    <col min="1" max="1" width="4.140625" style="93"/>
    <col min="2" max="28" width="6.7109375" style="93" customWidth="1"/>
    <col min="29" max="29" width="1.140625" style="93" customWidth="1"/>
    <col min="30" max="56" width="6.7109375" style="93" customWidth="1"/>
    <col min="57" max="16384" width="4.140625" style="93"/>
  </cols>
  <sheetData>
    <row r="1" spans="2:58" ht="39.950000000000003" customHeight="1" thickTop="1" x14ac:dyDescent="0.55000000000000004">
      <c r="B1" s="155"/>
      <c r="C1" s="156"/>
      <c r="D1" s="156"/>
      <c r="E1" s="156"/>
      <c r="F1" s="156"/>
      <c r="G1" s="156"/>
      <c r="H1" s="236" t="s">
        <v>77</v>
      </c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7"/>
    </row>
    <row r="2" spans="2:58" ht="39.950000000000003" customHeight="1" x14ac:dyDescent="0.55000000000000004">
      <c r="B2" s="158"/>
      <c r="C2" s="159"/>
      <c r="D2" s="159"/>
      <c r="E2" s="159"/>
      <c r="F2" s="159"/>
      <c r="G2" s="159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60"/>
    </row>
    <row r="3" spans="2:58" ht="39.950000000000003" customHeight="1" thickBot="1" x14ac:dyDescent="0.65">
      <c r="B3" s="161"/>
      <c r="C3" s="162"/>
      <c r="D3" s="162"/>
      <c r="E3" s="162"/>
      <c r="F3" s="162"/>
      <c r="G3" s="162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162"/>
      <c r="AU3" s="163"/>
      <c r="AV3" s="164"/>
      <c r="AW3" s="165" t="s">
        <v>78</v>
      </c>
      <c r="AX3" s="240">
        <v>45684</v>
      </c>
      <c r="AY3" s="241"/>
      <c r="AZ3" s="241"/>
      <c r="BA3" s="241"/>
      <c r="BB3" s="241"/>
      <c r="BC3" s="241"/>
      <c r="BD3" s="242"/>
    </row>
    <row r="4" spans="2:58" s="107" customFormat="1" ht="30" customHeight="1" thickBot="1" x14ac:dyDescent="0.25">
      <c r="B4" s="204" t="s">
        <v>71</v>
      </c>
      <c r="C4" s="201"/>
      <c r="D4" s="201"/>
      <c r="E4" s="201"/>
      <c r="F4" s="201"/>
      <c r="G4" s="201"/>
      <c r="H4" s="216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W4" s="200" t="s">
        <v>70</v>
      </c>
      <c r="X4" s="201"/>
      <c r="Y4" s="201"/>
      <c r="Z4" s="201"/>
      <c r="AA4" s="201"/>
      <c r="AB4" s="201"/>
      <c r="AC4" s="109"/>
      <c r="AD4" s="22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5" t="s">
        <v>75</v>
      </c>
      <c r="AP4" s="243"/>
      <c r="AQ4" s="243"/>
      <c r="AR4" s="243"/>
      <c r="AS4" s="246"/>
      <c r="AT4" s="222"/>
      <c r="AU4" s="243"/>
      <c r="AV4" s="243"/>
      <c r="AW4" s="243"/>
      <c r="AX4" s="243"/>
      <c r="AY4" s="243"/>
      <c r="AZ4" s="243"/>
      <c r="BA4" s="243"/>
      <c r="BB4" s="243"/>
      <c r="BC4" s="243"/>
      <c r="BD4" s="244"/>
    </row>
    <row r="5" spans="2:58" s="107" customFormat="1" ht="30" customHeight="1" thickBot="1" x14ac:dyDescent="0.25">
      <c r="B5" s="219" t="s">
        <v>12</v>
      </c>
      <c r="C5" s="220"/>
      <c r="D5" s="220"/>
      <c r="E5" s="220"/>
      <c r="F5" s="220"/>
      <c r="G5" s="221"/>
      <c r="H5" s="222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4"/>
      <c r="W5" s="225" t="s">
        <v>72</v>
      </c>
      <c r="X5" s="220"/>
      <c r="Y5" s="220"/>
      <c r="Z5" s="220"/>
      <c r="AA5" s="220"/>
      <c r="AB5" s="221"/>
      <c r="AC5" s="109"/>
      <c r="AD5" s="22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25" t="s">
        <v>74</v>
      </c>
      <c r="AP5" s="243"/>
      <c r="AQ5" s="243"/>
      <c r="AR5" s="243"/>
      <c r="AS5" s="246"/>
      <c r="AT5" s="222"/>
      <c r="AU5" s="243"/>
      <c r="AV5" s="243"/>
      <c r="AW5" s="243"/>
      <c r="AX5" s="243"/>
      <c r="AY5" s="243"/>
      <c r="AZ5" s="243"/>
      <c r="BA5" s="243"/>
      <c r="BB5" s="243"/>
      <c r="BC5" s="243"/>
      <c r="BD5" s="244"/>
    </row>
    <row r="6" spans="2:58" s="107" customFormat="1" ht="30" customHeight="1" thickBot="1" x14ac:dyDescent="0.25">
      <c r="B6" s="204" t="s">
        <v>68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2"/>
      <c r="W6" s="202"/>
      <c r="X6" s="202"/>
      <c r="Y6" s="202"/>
      <c r="Z6" s="202"/>
      <c r="AA6" s="202"/>
      <c r="AB6" s="226"/>
      <c r="AC6" s="109"/>
      <c r="AD6" s="200" t="s">
        <v>69</v>
      </c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2"/>
      <c r="AY6" s="202"/>
      <c r="AZ6" s="202"/>
      <c r="BA6" s="202"/>
      <c r="BB6" s="202"/>
      <c r="BC6" s="202"/>
      <c r="BD6" s="203"/>
    </row>
    <row r="7" spans="2:58" ht="20.100000000000001" customHeight="1" x14ac:dyDescent="0.2">
      <c r="B7" s="139"/>
      <c r="C7" s="96"/>
      <c r="D7" s="96"/>
      <c r="E7" s="96"/>
      <c r="F7" s="96"/>
      <c r="G7" s="96"/>
      <c r="H7" s="96"/>
      <c r="I7" s="98"/>
      <c r="J7" s="96"/>
      <c r="K7" s="97"/>
      <c r="L7" s="96"/>
      <c r="M7" s="96"/>
      <c r="N7" s="96"/>
      <c r="O7" s="96"/>
      <c r="P7" s="97"/>
      <c r="Q7" s="97"/>
      <c r="R7" s="96"/>
      <c r="S7" s="96"/>
      <c r="T7" s="96"/>
      <c r="U7" s="96"/>
      <c r="V7" s="95"/>
      <c r="W7" s="96"/>
      <c r="X7" s="96"/>
      <c r="Y7" s="96"/>
      <c r="Z7" s="96"/>
      <c r="AA7" s="96"/>
      <c r="AB7" s="98"/>
      <c r="AC7" s="110"/>
      <c r="AD7" s="95"/>
      <c r="AE7" s="96"/>
      <c r="AF7" s="96"/>
      <c r="AG7" s="96"/>
      <c r="AH7" s="96"/>
      <c r="AI7" s="96"/>
      <c r="AJ7" s="96"/>
      <c r="AK7" s="98"/>
      <c r="AL7" s="96"/>
      <c r="AM7" s="97"/>
      <c r="AN7" s="96"/>
      <c r="AO7" s="96"/>
      <c r="AP7" s="96"/>
      <c r="AQ7" s="96"/>
      <c r="AR7" s="97"/>
      <c r="AS7" s="97"/>
      <c r="AT7" s="96"/>
      <c r="AU7" s="96"/>
      <c r="AV7" s="96"/>
      <c r="AW7" s="96"/>
      <c r="AX7" s="95"/>
      <c r="AY7" s="96"/>
      <c r="AZ7" s="96"/>
      <c r="BA7" s="96"/>
      <c r="BB7" s="96"/>
      <c r="BC7" s="96"/>
      <c r="BD7" s="140"/>
      <c r="BE7" s="94"/>
    </row>
    <row r="8" spans="2:58" s="114" customFormat="1" ht="20.100000000000001" customHeight="1" x14ac:dyDescent="0.2">
      <c r="B8" s="141"/>
      <c r="C8" s="112"/>
      <c r="D8" s="112"/>
      <c r="E8" s="112"/>
      <c r="F8" s="112"/>
      <c r="G8" s="112"/>
      <c r="H8" s="112"/>
      <c r="I8" s="113"/>
      <c r="J8" s="112"/>
      <c r="K8" s="205" t="s">
        <v>0</v>
      </c>
      <c r="L8" s="206"/>
      <c r="M8" s="206"/>
      <c r="N8" s="206"/>
      <c r="O8" s="206"/>
      <c r="P8" s="206"/>
      <c r="Q8" s="207"/>
      <c r="R8" s="112"/>
      <c r="S8" s="112"/>
      <c r="T8" s="112"/>
      <c r="U8" s="112"/>
      <c r="V8" s="111"/>
      <c r="W8" s="112"/>
      <c r="X8" s="112"/>
      <c r="Y8" s="112"/>
      <c r="Z8" s="112"/>
      <c r="AA8" s="112"/>
      <c r="AB8" s="113"/>
      <c r="AC8" s="115"/>
      <c r="AD8" s="111"/>
      <c r="AE8" s="112"/>
      <c r="AF8" s="112"/>
      <c r="AG8" s="112"/>
      <c r="AH8" s="112"/>
      <c r="AI8" s="112"/>
      <c r="AJ8" s="112"/>
      <c r="AK8" s="113"/>
      <c r="AL8" s="112"/>
      <c r="AM8" s="211" t="str">
        <f>+K8</f>
        <v>North St.</v>
      </c>
      <c r="AN8" s="212"/>
      <c r="AO8" s="212"/>
      <c r="AP8" s="212"/>
      <c r="AQ8" s="212"/>
      <c r="AR8" s="212"/>
      <c r="AS8" s="213"/>
      <c r="AT8" s="112"/>
      <c r="AU8" s="112"/>
      <c r="AV8" s="112"/>
      <c r="AW8" s="112"/>
      <c r="AX8" s="111"/>
      <c r="AY8" s="112"/>
      <c r="AZ8" s="112"/>
      <c r="BA8" s="112"/>
      <c r="BB8" s="112"/>
      <c r="BC8" s="112"/>
      <c r="BD8" s="142"/>
      <c r="BE8" s="116"/>
      <c r="BF8" s="117"/>
    </row>
    <row r="9" spans="2:58" s="114" customFormat="1" ht="20.100000000000001" customHeight="1" x14ac:dyDescent="0.2">
      <c r="B9" s="141"/>
      <c r="C9" s="112"/>
      <c r="D9" s="112"/>
      <c r="E9" s="112"/>
      <c r="F9" s="112"/>
      <c r="G9" s="112"/>
      <c r="H9" s="112"/>
      <c r="I9" s="113"/>
      <c r="J9" s="112"/>
      <c r="K9" s="208">
        <f>SUM(K11+M11+O11+Q11)</f>
        <v>20</v>
      </c>
      <c r="L9" s="209"/>
      <c r="M9" s="209"/>
      <c r="N9" s="209"/>
      <c r="O9" s="209"/>
      <c r="P9" s="209"/>
      <c r="Q9" s="210"/>
      <c r="R9" s="112"/>
      <c r="S9" s="112"/>
      <c r="T9" s="112"/>
      <c r="U9" s="112"/>
      <c r="V9" s="111"/>
      <c r="W9" s="112"/>
      <c r="X9" s="112"/>
      <c r="Y9" s="112"/>
      <c r="Z9" s="112"/>
      <c r="AA9" s="112"/>
      <c r="AB9" s="113"/>
      <c r="AC9" s="115"/>
      <c r="AD9" s="111"/>
      <c r="AE9" s="112"/>
      <c r="AF9" s="112"/>
      <c r="AG9" s="112"/>
      <c r="AH9" s="112"/>
      <c r="AI9" s="112"/>
      <c r="AJ9" s="112"/>
      <c r="AK9" s="113"/>
      <c r="AL9" s="112"/>
      <c r="AM9" s="208">
        <f>SUM(AM11+AO11+AQ11+AS11)</f>
        <v>20</v>
      </c>
      <c r="AN9" s="214"/>
      <c r="AO9" s="214"/>
      <c r="AP9" s="214"/>
      <c r="AQ9" s="214"/>
      <c r="AR9" s="214"/>
      <c r="AS9" s="215"/>
      <c r="AT9" s="112"/>
      <c r="AU9" s="112"/>
      <c r="AV9" s="112"/>
      <c r="AW9" s="112"/>
      <c r="AX9" s="111"/>
      <c r="AY9" s="112"/>
      <c r="AZ9" s="112"/>
      <c r="BA9" s="112"/>
      <c r="BB9" s="112"/>
      <c r="BC9" s="112"/>
      <c r="BD9" s="142"/>
      <c r="BE9" s="116"/>
      <c r="BF9" s="117"/>
    </row>
    <row r="10" spans="2:58" s="114" customFormat="1" ht="20.100000000000001" customHeight="1" x14ac:dyDescent="0.2">
      <c r="B10" s="141"/>
      <c r="C10" s="112"/>
      <c r="D10" s="112"/>
      <c r="E10" s="112"/>
      <c r="F10" s="112"/>
      <c r="G10" s="112"/>
      <c r="H10" s="178" t="s">
        <v>67</v>
      </c>
      <c r="I10" s="227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1"/>
      <c r="W10" s="112"/>
      <c r="X10" s="112"/>
      <c r="Y10" s="112"/>
      <c r="Z10" s="112"/>
      <c r="AA10" s="112"/>
      <c r="AB10" s="113"/>
      <c r="AC10" s="115"/>
      <c r="AD10" s="111"/>
      <c r="AE10" s="112"/>
      <c r="AF10" s="112"/>
      <c r="AG10" s="112"/>
      <c r="AH10" s="112"/>
      <c r="AI10" s="112"/>
      <c r="AJ10" s="178" t="s">
        <v>67</v>
      </c>
      <c r="AK10" s="227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1"/>
      <c r="AY10" s="112"/>
      <c r="AZ10" s="112"/>
      <c r="BA10" s="112"/>
      <c r="BB10" s="112"/>
      <c r="BC10" s="112"/>
      <c r="BD10" s="142"/>
      <c r="BE10" s="116"/>
      <c r="BF10" s="117"/>
    </row>
    <row r="11" spans="2:58" s="114" customFormat="1" ht="20.100000000000001" customHeight="1" x14ac:dyDescent="0.2">
      <c r="B11" s="141"/>
      <c r="C11" s="112"/>
      <c r="D11" s="112"/>
      <c r="E11" s="112"/>
      <c r="F11" s="112"/>
      <c r="G11" s="138"/>
      <c r="H11" s="228">
        <v>0</v>
      </c>
      <c r="I11" s="229"/>
      <c r="J11" s="112"/>
      <c r="K11" s="118">
        <v>5</v>
      </c>
      <c r="L11" s="119"/>
      <c r="M11" s="118">
        <v>5</v>
      </c>
      <c r="N11" s="119"/>
      <c r="O11" s="118">
        <v>5</v>
      </c>
      <c r="P11" s="119"/>
      <c r="Q11" s="118">
        <v>5</v>
      </c>
      <c r="R11" s="112"/>
      <c r="S11" s="112"/>
      <c r="T11" s="120">
        <f>SUM(R34+F22+X16+Q11)</f>
        <v>65</v>
      </c>
      <c r="U11" s="112"/>
      <c r="V11" s="111"/>
      <c r="W11" s="112"/>
      <c r="X11" s="112"/>
      <c r="Y11" s="112"/>
      <c r="Z11" s="112"/>
      <c r="AA11" s="112"/>
      <c r="AB11" s="113"/>
      <c r="AC11" s="115"/>
      <c r="AD11" s="111"/>
      <c r="AE11" s="112"/>
      <c r="AF11" s="112"/>
      <c r="AG11" s="112"/>
      <c r="AH11" s="112"/>
      <c r="AI11" s="138"/>
      <c r="AJ11" s="228">
        <v>0</v>
      </c>
      <c r="AK11" s="229"/>
      <c r="AL11" s="112"/>
      <c r="AM11" s="118">
        <v>5</v>
      </c>
      <c r="AN11" s="119"/>
      <c r="AO11" s="118">
        <v>5</v>
      </c>
      <c r="AP11" s="119"/>
      <c r="AQ11" s="118">
        <v>5</v>
      </c>
      <c r="AR11" s="119"/>
      <c r="AS11" s="118">
        <v>5</v>
      </c>
      <c r="AT11" s="112"/>
      <c r="AU11" s="112"/>
      <c r="AV11" s="120">
        <f>SUM(AT34+AH22+AZ16+AS11)</f>
        <v>65</v>
      </c>
      <c r="AW11" s="112"/>
      <c r="AX11" s="111"/>
      <c r="AY11" s="112"/>
      <c r="AZ11" s="112"/>
      <c r="BA11" s="112"/>
      <c r="BB11" s="112"/>
      <c r="BC11" s="112"/>
      <c r="BD11" s="142"/>
      <c r="BE11" s="116"/>
      <c r="BF11" s="117"/>
    </row>
    <row r="12" spans="2:58" s="114" customFormat="1" ht="20.100000000000001" customHeight="1" x14ac:dyDescent="0.2">
      <c r="B12" s="141"/>
      <c r="C12" s="112"/>
      <c r="D12" s="112"/>
      <c r="E12" s="112"/>
      <c r="F12" s="112"/>
      <c r="G12" s="112"/>
      <c r="H12" s="121"/>
      <c r="I12" s="113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1"/>
      <c r="W12" s="112"/>
      <c r="X12" s="112"/>
      <c r="Y12" s="112"/>
      <c r="Z12" s="112"/>
      <c r="AA12" s="112"/>
      <c r="AB12" s="113"/>
      <c r="AC12" s="115"/>
      <c r="AD12" s="111"/>
      <c r="AE12" s="112"/>
      <c r="AF12" s="112"/>
      <c r="AG12" s="112"/>
      <c r="AH12" s="112"/>
      <c r="AI12" s="112"/>
      <c r="AJ12" s="121"/>
      <c r="AK12" s="113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1"/>
      <c r="AY12" s="112"/>
      <c r="AZ12" s="112"/>
      <c r="BA12" s="112"/>
      <c r="BB12" s="112"/>
      <c r="BC12" s="112"/>
      <c r="BD12" s="142"/>
      <c r="BE12" s="116"/>
      <c r="BF12" s="117"/>
    </row>
    <row r="13" spans="2:58" s="114" customFormat="1" ht="20.100000000000001" customHeight="1" x14ac:dyDescent="0.2">
      <c r="B13" s="141"/>
      <c r="C13" s="112"/>
      <c r="D13" s="112"/>
      <c r="E13" s="112"/>
      <c r="F13" s="112"/>
      <c r="G13" s="112"/>
      <c r="H13" s="112"/>
      <c r="I13" s="113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1"/>
      <c r="W13" s="178" t="s">
        <v>67</v>
      </c>
      <c r="X13" s="179"/>
      <c r="Y13" s="112"/>
      <c r="Z13" s="112"/>
      <c r="AA13" s="112"/>
      <c r="AB13" s="113"/>
      <c r="AC13" s="115"/>
      <c r="AD13" s="111"/>
      <c r="AE13" s="112"/>
      <c r="AF13" s="112"/>
      <c r="AG13" s="112"/>
      <c r="AH13" s="112"/>
      <c r="AI13" s="112"/>
      <c r="AJ13" s="112"/>
      <c r="AK13" s="113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1"/>
      <c r="AY13" s="178" t="s">
        <v>67</v>
      </c>
      <c r="AZ13" s="179"/>
      <c r="BA13" s="112"/>
      <c r="BB13" s="112"/>
      <c r="BC13" s="112"/>
      <c r="BD13" s="142"/>
      <c r="BE13" s="116"/>
      <c r="BF13" s="117"/>
    </row>
    <row r="14" spans="2:58" s="114" customFormat="1" ht="20.100000000000001" customHeight="1" thickBot="1" x14ac:dyDescent="0.25">
      <c r="B14" s="143"/>
      <c r="C14" s="123"/>
      <c r="D14" s="123"/>
      <c r="E14" s="123"/>
      <c r="F14" s="123"/>
      <c r="G14" s="123"/>
      <c r="H14" s="123"/>
      <c r="I14" s="124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22"/>
      <c r="W14" s="180">
        <v>0</v>
      </c>
      <c r="X14" s="181"/>
      <c r="Y14" s="123"/>
      <c r="Z14" s="123"/>
      <c r="AA14" s="123"/>
      <c r="AB14" s="124"/>
      <c r="AC14" s="115"/>
      <c r="AD14" s="122"/>
      <c r="AE14" s="123"/>
      <c r="AF14" s="123"/>
      <c r="AG14" s="123"/>
      <c r="AH14" s="123"/>
      <c r="AI14" s="123"/>
      <c r="AJ14" s="123"/>
      <c r="AK14" s="124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22"/>
      <c r="AY14" s="180">
        <v>0</v>
      </c>
      <c r="AZ14" s="181"/>
      <c r="BA14" s="123"/>
      <c r="BB14" s="123"/>
      <c r="BC14" s="123"/>
      <c r="BD14" s="144"/>
      <c r="BE14" s="116"/>
      <c r="BF14" s="117"/>
    </row>
    <row r="15" spans="2:58" s="114" customFormat="1" ht="24.95" customHeight="1" x14ac:dyDescent="0.2">
      <c r="B15" s="14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3"/>
      <c r="AC15" s="115"/>
      <c r="AD15" s="111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42"/>
      <c r="BE15" s="116"/>
      <c r="BF15" s="117"/>
    </row>
    <row r="16" spans="2:58" s="114" customFormat="1" ht="24.95" customHeight="1" x14ac:dyDescent="0.2">
      <c r="B16" s="141"/>
      <c r="C16" s="112"/>
      <c r="D16" s="112"/>
      <c r="E16" s="112"/>
      <c r="F16" s="120">
        <f>SUM(K11+X18+P34+F20)</f>
        <v>65</v>
      </c>
      <c r="G16" s="112"/>
      <c r="H16" s="112"/>
      <c r="I16" s="112"/>
      <c r="J16" s="112"/>
      <c r="K16" s="112"/>
      <c r="L16" s="112"/>
      <c r="M16" s="120">
        <f>SUM(X18+X20+X22+P34+N34+F20)</f>
        <v>140</v>
      </c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8">
        <v>30</v>
      </c>
      <c r="Y16" s="125"/>
      <c r="Z16" s="166">
        <f>SUM(X16+X18+X20+X22)</f>
        <v>120</v>
      </c>
      <c r="AA16" s="231" t="s">
        <v>2</v>
      </c>
      <c r="AB16" s="113"/>
      <c r="AC16" s="115"/>
      <c r="AD16" s="111"/>
      <c r="AE16" s="112"/>
      <c r="AF16" s="112"/>
      <c r="AG16" s="112"/>
      <c r="AH16" s="120">
        <f>SUM(AM11+AZ18+AR34+AH20)</f>
        <v>65</v>
      </c>
      <c r="AI16" s="112"/>
      <c r="AJ16" s="112"/>
      <c r="AK16" s="112"/>
      <c r="AL16" s="112"/>
      <c r="AM16" s="112"/>
      <c r="AN16" s="112"/>
      <c r="AO16" s="120">
        <f>SUM(AZ18+AZ20+AZ22+AR34+AP34+AH20)</f>
        <v>140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8">
        <v>30</v>
      </c>
      <c r="BA16" s="125"/>
      <c r="BB16" s="166">
        <f>SUM(AZ16+AZ18+AZ20+AZ22)</f>
        <v>120</v>
      </c>
      <c r="BC16" s="169" t="str">
        <f>+AA16</f>
        <v>East St.</v>
      </c>
      <c r="BD16" s="142"/>
      <c r="BE16" s="116"/>
      <c r="BF16" s="117"/>
    </row>
    <row r="17" spans="2:58" s="114" customFormat="1" ht="24.95" customHeight="1" x14ac:dyDescent="0.2">
      <c r="B17" s="14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67"/>
      <c r="AA17" s="232"/>
      <c r="AB17" s="113"/>
      <c r="AC17" s="115"/>
      <c r="AD17" s="111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67"/>
      <c r="BC17" s="170"/>
      <c r="BD17" s="142"/>
      <c r="BE17" s="116"/>
      <c r="BF17" s="117"/>
    </row>
    <row r="18" spans="2:58" s="114" customFormat="1" ht="24.95" customHeight="1" x14ac:dyDescent="0.2">
      <c r="B18" s="141"/>
      <c r="C18" s="112"/>
      <c r="D18" s="126"/>
      <c r="E18" s="126"/>
      <c r="F18" s="126"/>
      <c r="G18" s="126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8">
        <v>30</v>
      </c>
      <c r="Y18" s="125"/>
      <c r="Z18" s="167"/>
      <c r="AA18" s="232"/>
      <c r="AB18" s="113"/>
      <c r="AC18" s="115"/>
      <c r="AD18" s="111"/>
      <c r="AE18" s="112"/>
      <c r="AF18" s="126"/>
      <c r="AG18" s="126"/>
      <c r="AH18" s="126"/>
      <c r="AI18" s="126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8">
        <v>30</v>
      </c>
      <c r="BA18" s="125"/>
      <c r="BB18" s="167"/>
      <c r="BC18" s="170"/>
      <c r="BD18" s="142"/>
      <c r="BE18" s="116"/>
      <c r="BF18" s="117"/>
    </row>
    <row r="19" spans="2:58" s="114" customFormat="1" ht="24.95" customHeight="1" x14ac:dyDescent="0.2">
      <c r="B19" s="14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0">
        <f>SUM(R34+P34+N34+F22+F20+Q11)</f>
        <v>85</v>
      </c>
      <c r="T19" s="112"/>
      <c r="U19" s="112"/>
      <c r="V19" s="112"/>
      <c r="W19" s="112"/>
      <c r="X19" s="112"/>
      <c r="Y19" s="112"/>
      <c r="Z19" s="167"/>
      <c r="AA19" s="232"/>
      <c r="AB19" s="113"/>
      <c r="AC19" s="115"/>
      <c r="AD19" s="111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20">
        <f>SUM(AT34+AR34+AP34+AH22+AH20+AS11)</f>
        <v>85</v>
      </c>
      <c r="AV19" s="112"/>
      <c r="AW19" s="112"/>
      <c r="AX19" s="112"/>
      <c r="AY19" s="112"/>
      <c r="AZ19" s="112"/>
      <c r="BA19" s="112"/>
      <c r="BB19" s="167"/>
      <c r="BC19" s="170"/>
      <c r="BD19" s="142"/>
      <c r="BE19" s="116"/>
      <c r="BF19" s="117"/>
    </row>
    <row r="20" spans="2:58" s="114" customFormat="1" ht="24.95" customHeight="1" x14ac:dyDescent="0.2">
      <c r="B20" s="141"/>
      <c r="C20" s="185" t="s">
        <v>1</v>
      </c>
      <c r="D20" s="182">
        <f>SUM(F20+F22+F24+F26)</f>
        <v>40</v>
      </c>
      <c r="E20" s="112"/>
      <c r="F20" s="118">
        <v>10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8">
        <v>30</v>
      </c>
      <c r="Y20" s="125"/>
      <c r="Z20" s="167"/>
      <c r="AA20" s="232"/>
      <c r="AB20" s="113"/>
      <c r="AC20" s="115"/>
      <c r="AD20" s="111"/>
      <c r="AE20" s="188" t="str">
        <f>+C20</f>
        <v>West St.</v>
      </c>
      <c r="AF20" s="182">
        <f>SUM(AH20+AH22+AH24+AH26)</f>
        <v>40</v>
      </c>
      <c r="AG20" s="112"/>
      <c r="AH20" s="118">
        <v>10</v>
      </c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8">
        <v>30</v>
      </c>
      <c r="BA20" s="125"/>
      <c r="BB20" s="167"/>
      <c r="BC20" s="170"/>
      <c r="BD20" s="142"/>
      <c r="BE20" s="116"/>
      <c r="BF20" s="117"/>
    </row>
    <row r="21" spans="2:58" s="114" customFormat="1" ht="24.95" customHeight="1" x14ac:dyDescent="0.2">
      <c r="B21" s="141"/>
      <c r="C21" s="186"/>
      <c r="D21" s="183"/>
      <c r="E21" s="112"/>
      <c r="F21" s="119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67"/>
      <c r="AA21" s="232"/>
      <c r="AB21" s="113"/>
      <c r="AC21" s="115"/>
      <c r="AD21" s="111"/>
      <c r="AE21" s="189"/>
      <c r="AF21" s="183"/>
      <c r="AG21" s="112"/>
      <c r="AH21" s="119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67"/>
      <c r="BC21" s="170"/>
      <c r="BD21" s="142"/>
      <c r="BE21" s="116"/>
      <c r="BF21" s="117"/>
    </row>
    <row r="22" spans="2:58" s="114" customFormat="1" ht="24.95" customHeight="1" x14ac:dyDescent="0.2">
      <c r="B22" s="141"/>
      <c r="C22" s="186"/>
      <c r="D22" s="183"/>
      <c r="E22" s="112"/>
      <c r="F22" s="118">
        <v>10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8">
        <v>30</v>
      </c>
      <c r="Y22" s="125"/>
      <c r="Z22" s="168"/>
      <c r="AA22" s="233"/>
      <c r="AB22" s="113"/>
      <c r="AC22" s="115"/>
      <c r="AD22" s="111"/>
      <c r="AE22" s="189"/>
      <c r="AF22" s="183"/>
      <c r="AG22" s="112"/>
      <c r="AH22" s="118">
        <v>10</v>
      </c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8">
        <v>30</v>
      </c>
      <c r="BA22" s="125"/>
      <c r="BB22" s="168"/>
      <c r="BC22" s="171"/>
      <c r="BD22" s="142"/>
      <c r="BE22" s="116"/>
      <c r="BF22" s="117"/>
    </row>
    <row r="23" spans="2:58" s="114" customFormat="1" ht="24.95" customHeight="1" x14ac:dyDescent="0.2">
      <c r="B23" s="141"/>
      <c r="C23" s="186"/>
      <c r="D23" s="183"/>
      <c r="E23" s="112"/>
      <c r="F23" s="119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3"/>
      <c r="AC23" s="115"/>
      <c r="AD23" s="111"/>
      <c r="AE23" s="189"/>
      <c r="AF23" s="183"/>
      <c r="AG23" s="112"/>
      <c r="AH23" s="119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42"/>
      <c r="BE23" s="116"/>
      <c r="BF23" s="117"/>
    </row>
    <row r="24" spans="2:58" s="114" customFormat="1" ht="24.95" customHeight="1" x14ac:dyDescent="0.2">
      <c r="B24" s="141"/>
      <c r="C24" s="186"/>
      <c r="D24" s="183"/>
      <c r="E24" s="112"/>
      <c r="F24" s="118">
        <v>10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26"/>
      <c r="Y24" s="126"/>
      <c r="Z24" s="126"/>
      <c r="AA24" s="126"/>
      <c r="AB24" s="113"/>
      <c r="AC24" s="115"/>
      <c r="AD24" s="111"/>
      <c r="AE24" s="189"/>
      <c r="AF24" s="183"/>
      <c r="AG24" s="112"/>
      <c r="AH24" s="118">
        <v>10</v>
      </c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26"/>
      <c r="BA24" s="126"/>
      <c r="BB24" s="126"/>
      <c r="BC24" s="126"/>
      <c r="BD24" s="142"/>
      <c r="BE24" s="116"/>
      <c r="BF24" s="117"/>
    </row>
    <row r="25" spans="2:58" s="114" customFormat="1" ht="24.95" customHeight="1" x14ac:dyDescent="0.2">
      <c r="B25" s="141"/>
      <c r="C25" s="186"/>
      <c r="D25" s="183"/>
      <c r="E25" s="112"/>
      <c r="F25" s="112"/>
      <c r="G25" s="112"/>
      <c r="H25" s="112"/>
      <c r="I25" s="112"/>
      <c r="J25" s="120">
        <f>SUM(M11+O11+Q11+X20+X22+N34)</f>
        <v>95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20">
        <f>SUM(T34+F24+O11+X22)</f>
        <v>65</v>
      </c>
      <c r="Y25" s="112"/>
      <c r="Z25" s="112"/>
      <c r="AA25" s="112"/>
      <c r="AB25" s="113"/>
      <c r="AC25" s="115"/>
      <c r="AD25" s="111"/>
      <c r="AE25" s="189"/>
      <c r="AF25" s="183"/>
      <c r="AG25" s="112"/>
      <c r="AH25" s="112"/>
      <c r="AI25" s="112"/>
      <c r="AJ25" s="112"/>
      <c r="AK25" s="112"/>
      <c r="AL25" s="120">
        <f>SUM(AO11+AQ11+AS11+AZ20+AZ22+AP34)</f>
        <v>95</v>
      </c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20">
        <f>SUM(AV34+AH24+AQ11+AZ22)</f>
        <v>65</v>
      </c>
      <c r="BA25" s="112"/>
      <c r="BB25" s="112"/>
      <c r="BC25" s="112"/>
      <c r="BD25" s="142"/>
      <c r="BE25" s="116"/>
      <c r="BF25" s="117"/>
    </row>
    <row r="26" spans="2:58" s="114" customFormat="1" ht="24.95" customHeight="1" x14ac:dyDescent="0.2">
      <c r="B26" s="141"/>
      <c r="C26" s="187"/>
      <c r="D26" s="184"/>
      <c r="E26" s="112"/>
      <c r="F26" s="118">
        <v>10</v>
      </c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3"/>
      <c r="AC26" s="115"/>
      <c r="AD26" s="111"/>
      <c r="AE26" s="190"/>
      <c r="AF26" s="184"/>
      <c r="AG26" s="112"/>
      <c r="AH26" s="118">
        <v>10</v>
      </c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42"/>
      <c r="BE26" s="116"/>
      <c r="BF26" s="117"/>
    </row>
    <row r="27" spans="2:58" s="114" customFormat="1" ht="24.95" customHeight="1" thickBot="1" x14ac:dyDescent="0.25">
      <c r="B27" s="143"/>
      <c r="C27" s="123"/>
      <c r="D27" s="123"/>
      <c r="E27" s="123"/>
      <c r="F27" s="123"/>
      <c r="G27" s="123"/>
      <c r="H27" s="123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3"/>
      <c r="X27" s="123"/>
      <c r="Y27" s="123"/>
      <c r="Z27" s="123"/>
      <c r="AA27" s="123"/>
      <c r="AB27" s="124"/>
      <c r="AC27" s="115"/>
      <c r="AD27" s="122"/>
      <c r="AE27" s="123"/>
      <c r="AF27" s="123"/>
      <c r="AG27" s="123"/>
      <c r="AH27" s="123"/>
      <c r="AI27" s="123"/>
      <c r="AJ27" s="123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23"/>
      <c r="AZ27" s="123"/>
      <c r="BA27" s="123"/>
      <c r="BB27" s="123"/>
      <c r="BC27" s="123"/>
      <c r="BD27" s="144"/>
      <c r="BE27" s="116"/>
      <c r="BF27" s="117"/>
    </row>
    <row r="28" spans="2:58" s="114" customFormat="1" ht="20.100000000000001" customHeight="1" x14ac:dyDescent="0.2">
      <c r="B28" s="141"/>
      <c r="C28" s="112"/>
      <c r="D28" s="112"/>
      <c r="E28" s="112"/>
      <c r="F28" s="178" t="s">
        <v>67</v>
      </c>
      <c r="G28" s="179"/>
      <c r="H28" s="127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6"/>
      <c r="T28" s="116"/>
      <c r="U28" s="116"/>
      <c r="V28" s="128"/>
      <c r="W28" s="112"/>
      <c r="X28" s="112"/>
      <c r="Y28" s="112"/>
      <c r="Z28" s="112"/>
      <c r="AA28" s="112"/>
      <c r="AB28" s="113"/>
      <c r="AC28" s="115"/>
      <c r="AD28" s="111"/>
      <c r="AE28" s="112"/>
      <c r="AF28" s="112"/>
      <c r="AG28" s="112"/>
      <c r="AH28" s="178" t="s">
        <v>67</v>
      </c>
      <c r="AI28" s="179"/>
      <c r="AJ28" s="127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6"/>
      <c r="AV28" s="116"/>
      <c r="AW28" s="116"/>
      <c r="AX28" s="128"/>
      <c r="AY28" s="112"/>
      <c r="AZ28" s="112"/>
      <c r="BA28" s="112"/>
      <c r="BB28" s="112"/>
      <c r="BC28" s="112"/>
      <c r="BD28" s="142"/>
      <c r="BE28" s="116"/>
      <c r="BF28" s="117"/>
    </row>
    <row r="29" spans="2:58" s="114" customFormat="1" ht="20.100000000000001" customHeight="1" x14ac:dyDescent="0.2">
      <c r="B29" s="141"/>
      <c r="C29" s="112"/>
      <c r="D29" s="112"/>
      <c r="E29" s="112"/>
      <c r="F29" s="228">
        <v>0</v>
      </c>
      <c r="G29" s="230"/>
      <c r="H29" s="113"/>
      <c r="I29" s="112"/>
      <c r="J29" s="112"/>
      <c r="K29" s="112"/>
      <c r="L29" s="112"/>
      <c r="M29" s="112"/>
      <c r="N29" s="112"/>
      <c r="O29" s="112"/>
      <c r="P29" s="112"/>
      <c r="Q29" s="120">
        <f>(F24+F22+F20+O11+Q11+X22)</f>
        <v>70</v>
      </c>
      <c r="R29" s="112"/>
      <c r="S29" s="112"/>
      <c r="T29" s="112"/>
      <c r="U29" s="112"/>
      <c r="V29" s="111"/>
      <c r="W29" s="112"/>
      <c r="X29" s="112"/>
      <c r="Y29" s="112"/>
      <c r="Z29" s="116"/>
      <c r="AA29" s="112"/>
      <c r="AB29" s="113"/>
      <c r="AC29" s="115"/>
      <c r="AD29" s="111"/>
      <c r="AE29" s="112"/>
      <c r="AF29" s="112"/>
      <c r="AG29" s="112"/>
      <c r="AH29" s="228">
        <v>0</v>
      </c>
      <c r="AI29" s="230"/>
      <c r="AJ29" s="113"/>
      <c r="AK29" s="112"/>
      <c r="AL29" s="112"/>
      <c r="AM29" s="112"/>
      <c r="AN29" s="112"/>
      <c r="AO29" s="112"/>
      <c r="AP29" s="112"/>
      <c r="AQ29" s="112"/>
      <c r="AR29" s="112"/>
      <c r="AS29" s="120">
        <f>(AH24+AH22+AH20+AQ11+AS11+AZ22)</f>
        <v>70</v>
      </c>
      <c r="AT29" s="112"/>
      <c r="AU29" s="112"/>
      <c r="AV29" s="112"/>
      <c r="AW29" s="112"/>
      <c r="AX29" s="111"/>
      <c r="AY29" s="112"/>
      <c r="AZ29" s="112"/>
      <c r="BA29" s="112"/>
      <c r="BB29" s="112"/>
      <c r="BC29" s="112"/>
      <c r="BD29" s="142"/>
      <c r="BE29" s="116"/>
      <c r="BF29" s="117"/>
    </row>
    <row r="30" spans="2:58" s="114" customFormat="1" ht="20.100000000000001" customHeight="1" x14ac:dyDescent="0.2">
      <c r="B30" s="141"/>
      <c r="C30" s="112"/>
      <c r="D30" s="112"/>
      <c r="E30" s="112"/>
      <c r="F30" s="112"/>
      <c r="G30" s="112"/>
      <c r="H30" s="113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1"/>
      <c r="W30" s="112"/>
      <c r="X30" s="112"/>
      <c r="Y30" s="112"/>
      <c r="Z30" s="116"/>
      <c r="AA30" s="112"/>
      <c r="AB30" s="113"/>
      <c r="AC30" s="115"/>
      <c r="AD30" s="111"/>
      <c r="AE30" s="112"/>
      <c r="AF30" s="112"/>
      <c r="AG30" s="112"/>
      <c r="AH30" s="112"/>
      <c r="AI30" s="112"/>
      <c r="AJ30" s="113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1"/>
      <c r="AY30" s="112"/>
      <c r="AZ30" s="112"/>
      <c r="BA30" s="112"/>
      <c r="BB30" s="116"/>
      <c r="BC30" s="112"/>
      <c r="BD30" s="142"/>
      <c r="BE30" s="116"/>
      <c r="BF30" s="117"/>
    </row>
    <row r="31" spans="2:58" s="114" customFormat="1" ht="20.100000000000001" customHeight="1" x14ac:dyDescent="0.2">
      <c r="B31" s="141"/>
      <c r="C31" s="112"/>
      <c r="D31" s="112"/>
      <c r="E31" s="112"/>
      <c r="F31" s="112"/>
      <c r="G31" s="112"/>
      <c r="H31" s="113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29"/>
      <c r="W31" s="116"/>
      <c r="X31" s="112"/>
      <c r="Y31" s="112"/>
      <c r="Z31" s="116"/>
      <c r="AA31" s="112"/>
      <c r="AB31" s="113"/>
      <c r="AC31" s="115"/>
      <c r="AD31" s="111"/>
      <c r="AE31" s="112"/>
      <c r="AF31" s="112"/>
      <c r="AG31" s="112"/>
      <c r="AH31" s="112"/>
      <c r="AI31" s="112"/>
      <c r="AJ31" s="113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29"/>
      <c r="AY31" s="116"/>
      <c r="AZ31" s="112"/>
      <c r="BA31" s="112"/>
      <c r="BB31" s="116"/>
      <c r="BC31" s="112"/>
      <c r="BD31" s="142"/>
      <c r="BE31" s="116"/>
      <c r="BF31" s="117"/>
    </row>
    <row r="32" spans="2:58" s="114" customFormat="1" ht="20.100000000000001" customHeight="1" thickBot="1" x14ac:dyDescent="0.25">
      <c r="B32" s="141"/>
      <c r="C32" s="112"/>
      <c r="D32" s="112"/>
      <c r="E32" s="112"/>
      <c r="F32" s="112"/>
      <c r="G32" s="116"/>
      <c r="H32" s="113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1"/>
      <c r="W32" s="116"/>
      <c r="X32" s="112"/>
      <c r="Y32" s="112"/>
      <c r="Z32" s="116"/>
      <c r="AA32" s="112"/>
      <c r="AB32" s="113"/>
      <c r="AC32" s="115"/>
      <c r="AD32" s="111"/>
      <c r="AE32" s="116"/>
      <c r="AF32" s="116"/>
      <c r="AG32" s="116"/>
      <c r="AH32" s="116"/>
      <c r="AI32" s="116"/>
      <c r="AJ32" s="113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1"/>
      <c r="AY32" s="112"/>
      <c r="AZ32" s="112"/>
      <c r="BA32" s="112"/>
      <c r="BB32" s="116"/>
      <c r="BC32" s="112"/>
      <c r="BD32" s="142"/>
      <c r="BE32" s="116"/>
      <c r="BF32" s="117"/>
    </row>
    <row r="33" spans="2:58" s="114" customFormat="1" ht="20.100000000000001" customHeight="1" x14ac:dyDescent="0.2">
      <c r="B33" s="141"/>
      <c r="C33" s="172" t="s">
        <v>6</v>
      </c>
      <c r="D33" s="173"/>
      <c r="E33" s="173"/>
      <c r="F33" s="174"/>
      <c r="G33" s="112"/>
      <c r="H33" s="113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234" t="s">
        <v>67</v>
      </c>
      <c r="W33" s="179"/>
      <c r="X33" s="112"/>
      <c r="Y33" s="112"/>
      <c r="Z33" s="116"/>
      <c r="AA33" s="112"/>
      <c r="AB33" s="113"/>
      <c r="AC33" s="115"/>
      <c r="AD33" s="111"/>
      <c r="AE33" s="172" t="s">
        <v>6</v>
      </c>
      <c r="AF33" s="173"/>
      <c r="AG33" s="173"/>
      <c r="AH33" s="174"/>
      <c r="AI33" s="133"/>
      <c r="AJ33" s="113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234" t="s">
        <v>67</v>
      </c>
      <c r="AY33" s="179"/>
      <c r="AZ33" s="112"/>
      <c r="BA33" s="112"/>
      <c r="BB33" s="116"/>
      <c r="BC33" s="112"/>
      <c r="BD33" s="142"/>
      <c r="BE33" s="116"/>
      <c r="BF33" s="117"/>
    </row>
    <row r="34" spans="2:58" s="114" customFormat="1" ht="20.100000000000001" customHeight="1" thickBot="1" x14ac:dyDescent="0.3">
      <c r="B34" s="141"/>
      <c r="C34" s="175">
        <v>0.92</v>
      </c>
      <c r="D34" s="176"/>
      <c r="E34" s="176"/>
      <c r="F34" s="177"/>
      <c r="G34" s="112"/>
      <c r="H34" s="131"/>
      <c r="I34" s="112"/>
      <c r="J34" s="112"/>
      <c r="K34" s="120">
        <f>SUM(F26+M11+X20+N34)</f>
        <v>65</v>
      </c>
      <c r="L34" s="112"/>
      <c r="M34" s="112"/>
      <c r="N34" s="118">
        <v>20</v>
      </c>
      <c r="O34" s="112"/>
      <c r="P34" s="118">
        <v>20</v>
      </c>
      <c r="Q34" s="112"/>
      <c r="R34" s="118">
        <v>20</v>
      </c>
      <c r="S34" s="112"/>
      <c r="T34" s="118">
        <v>20</v>
      </c>
      <c r="U34" s="112"/>
      <c r="V34" s="235">
        <v>0</v>
      </c>
      <c r="W34" s="230"/>
      <c r="X34" s="130"/>
      <c r="Y34" s="112"/>
      <c r="Z34" s="112"/>
      <c r="AA34" s="112"/>
      <c r="AB34" s="113"/>
      <c r="AC34" s="115"/>
      <c r="AD34" s="111"/>
      <c r="AE34" s="175">
        <v>0.92</v>
      </c>
      <c r="AF34" s="176"/>
      <c r="AG34" s="176"/>
      <c r="AH34" s="177"/>
      <c r="AI34" s="132"/>
      <c r="AJ34" s="131"/>
      <c r="AK34" s="112"/>
      <c r="AL34" s="112"/>
      <c r="AM34" s="120">
        <f>SUM(AH26+AO11+AZ20+AP34)</f>
        <v>65</v>
      </c>
      <c r="AN34" s="112"/>
      <c r="AO34" s="112"/>
      <c r="AP34" s="118">
        <v>20</v>
      </c>
      <c r="AQ34" s="112"/>
      <c r="AR34" s="118">
        <v>20</v>
      </c>
      <c r="AS34" s="112"/>
      <c r="AT34" s="118">
        <v>20</v>
      </c>
      <c r="AU34" s="112"/>
      <c r="AV34" s="118">
        <v>20</v>
      </c>
      <c r="AW34" s="112"/>
      <c r="AX34" s="235">
        <v>0</v>
      </c>
      <c r="AY34" s="230"/>
      <c r="AZ34" s="130"/>
      <c r="BA34" s="112"/>
      <c r="BB34" s="112"/>
      <c r="BC34" s="112"/>
      <c r="BD34" s="142"/>
      <c r="BE34" s="116"/>
      <c r="BF34" s="117"/>
    </row>
    <row r="35" spans="2:58" s="114" customFormat="1" ht="20.100000000000001" customHeight="1" x14ac:dyDescent="0.2">
      <c r="B35" s="141"/>
      <c r="C35" s="112"/>
      <c r="D35" s="112"/>
      <c r="E35" s="112"/>
      <c r="F35" s="112"/>
      <c r="G35" s="116"/>
      <c r="H35" s="113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34"/>
      <c r="W35" s="116"/>
      <c r="X35" s="135"/>
      <c r="Y35" s="112"/>
      <c r="Z35" s="112"/>
      <c r="AA35" s="112"/>
      <c r="AB35" s="113"/>
      <c r="AC35" s="115"/>
      <c r="AD35" s="111"/>
      <c r="AE35" s="116"/>
      <c r="AF35" s="116"/>
      <c r="AG35" s="116"/>
      <c r="AH35" s="133"/>
      <c r="AI35" s="116"/>
      <c r="AJ35" s="113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34"/>
      <c r="AY35" s="116"/>
      <c r="AZ35" s="135"/>
      <c r="BA35" s="112"/>
      <c r="BB35" s="112"/>
      <c r="BC35" s="112"/>
      <c r="BD35" s="142"/>
      <c r="BE35" s="116"/>
      <c r="BF35" s="117"/>
    </row>
    <row r="36" spans="2:58" s="114" customFormat="1" ht="20.100000000000001" customHeight="1" x14ac:dyDescent="0.2">
      <c r="B36" s="141"/>
      <c r="C36" s="112"/>
      <c r="D36" s="112"/>
      <c r="E36" s="116"/>
      <c r="F36" s="116"/>
      <c r="G36" s="116"/>
      <c r="H36" s="113"/>
      <c r="I36" s="112"/>
      <c r="J36" s="112"/>
      <c r="K36" s="112"/>
      <c r="L36" s="112"/>
      <c r="M36" s="112"/>
      <c r="N36" s="208">
        <f>SUM(N34+P34+R34+T34)</f>
        <v>80</v>
      </c>
      <c r="O36" s="209"/>
      <c r="P36" s="209"/>
      <c r="Q36" s="209"/>
      <c r="R36" s="209"/>
      <c r="S36" s="209"/>
      <c r="T36" s="210"/>
      <c r="U36" s="136"/>
      <c r="V36" s="112"/>
      <c r="W36" s="112"/>
      <c r="X36" s="112"/>
      <c r="Y36" s="112"/>
      <c r="Z36" s="112"/>
      <c r="AA36" s="112"/>
      <c r="AB36" s="113"/>
      <c r="AC36" s="115"/>
      <c r="AD36" s="111"/>
      <c r="AE36" s="112"/>
      <c r="AF36" s="112"/>
      <c r="AG36" s="116"/>
      <c r="AH36" s="116"/>
      <c r="AI36" s="116"/>
      <c r="AJ36" s="113"/>
      <c r="AK36" s="112"/>
      <c r="AL36" s="112"/>
      <c r="AM36" s="112"/>
      <c r="AN36" s="112"/>
      <c r="AO36" s="112"/>
      <c r="AP36" s="208">
        <f>SUM(AP34+AR34+AT34+AV34)</f>
        <v>80</v>
      </c>
      <c r="AQ36" s="214"/>
      <c r="AR36" s="214"/>
      <c r="AS36" s="214"/>
      <c r="AT36" s="214"/>
      <c r="AU36" s="214"/>
      <c r="AV36" s="215"/>
      <c r="AW36" s="136"/>
      <c r="AX36" s="112"/>
      <c r="AY36" s="112"/>
      <c r="AZ36" s="112"/>
      <c r="BA36" s="112"/>
      <c r="BB36" s="112"/>
      <c r="BC36" s="112"/>
      <c r="BD36" s="142"/>
      <c r="BE36" s="116"/>
      <c r="BF36" s="117"/>
    </row>
    <row r="37" spans="2:58" s="114" customFormat="1" ht="20.100000000000001" customHeight="1" x14ac:dyDescent="0.2">
      <c r="B37" s="141"/>
      <c r="C37" s="112"/>
      <c r="D37" s="112"/>
      <c r="E37" s="116"/>
      <c r="F37" s="116"/>
      <c r="G37" s="116"/>
      <c r="H37" s="113"/>
      <c r="I37" s="112"/>
      <c r="J37" s="112"/>
      <c r="K37" s="112"/>
      <c r="L37" s="112"/>
      <c r="M37" s="112"/>
      <c r="N37" s="205" t="s">
        <v>76</v>
      </c>
      <c r="O37" s="206"/>
      <c r="P37" s="206"/>
      <c r="Q37" s="206"/>
      <c r="R37" s="206"/>
      <c r="S37" s="206"/>
      <c r="T37" s="207"/>
      <c r="U37" s="137"/>
      <c r="V37" s="112"/>
      <c r="W37" s="112"/>
      <c r="X37" s="112"/>
      <c r="Y37" s="112" t="s">
        <v>61</v>
      </c>
      <c r="Z37" s="112"/>
      <c r="AA37" s="112"/>
      <c r="AB37" s="113"/>
      <c r="AC37" s="115"/>
      <c r="AD37" s="111"/>
      <c r="AE37" s="112"/>
      <c r="AF37" s="112"/>
      <c r="AG37" s="116"/>
      <c r="AH37" s="116"/>
      <c r="AI37" s="116"/>
      <c r="AJ37" s="113"/>
      <c r="AK37" s="112"/>
      <c r="AL37" s="112"/>
      <c r="AM37" s="112"/>
      <c r="AN37" s="112"/>
      <c r="AO37" s="112"/>
      <c r="AP37" s="211" t="str">
        <f>+N37</f>
        <v>South St</v>
      </c>
      <c r="AQ37" s="212"/>
      <c r="AR37" s="212"/>
      <c r="AS37" s="212"/>
      <c r="AT37" s="212"/>
      <c r="AU37" s="212"/>
      <c r="AV37" s="213"/>
      <c r="AW37" s="137"/>
      <c r="AX37" s="112"/>
      <c r="AY37" s="112"/>
      <c r="AZ37" s="112"/>
      <c r="BA37" s="112" t="s">
        <v>61</v>
      </c>
      <c r="BB37" s="112"/>
      <c r="BC37" s="112"/>
      <c r="BD37" s="142"/>
      <c r="BE37" s="116"/>
      <c r="BF37" s="117"/>
    </row>
    <row r="38" spans="2:58" ht="20.100000000000001" customHeight="1" x14ac:dyDescent="0.2">
      <c r="B38" s="145"/>
      <c r="C38" s="94"/>
      <c r="D38" s="94"/>
      <c r="E38" s="94"/>
      <c r="F38" s="94"/>
      <c r="G38" s="94"/>
      <c r="H38" s="100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 t="s">
        <v>73</v>
      </c>
      <c r="U38" s="94"/>
      <c r="V38" s="99"/>
      <c r="W38" s="94"/>
      <c r="X38" s="94"/>
      <c r="Y38" s="94"/>
      <c r="Z38" s="94"/>
      <c r="AA38" s="94"/>
      <c r="AB38" s="100"/>
      <c r="AC38" s="110"/>
      <c r="AD38" s="99"/>
      <c r="AE38" s="94"/>
      <c r="AF38" s="94"/>
      <c r="AG38" s="94"/>
      <c r="AH38" s="94"/>
      <c r="AI38" s="94"/>
      <c r="AJ38" s="100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 t="s">
        <v>73</v>
      </c>
      <c r="AW38" s="94"/>
      <c r="AX38" s="99"/>
      <c r="AY38" s="94"/>
      <c r="AZ38" s="94"/>
      <c r="BA38" s="94"/>
      <c r="BB38" s="94"/>
      <c r="BC38" s="94"/>
      <c r="BD38" s="146"/>
      <c r="BE38" s="94"/>
    </row>
    <row r="39" spans="2:58" s="104" customFormat="1" ht="20.100000000000001" customHeight="1" thickBot="1" x14ac:dyDescent="0.25">
      <c r="B39" s="195"/>
      <c r="C39" s="196"/>
      <c r="D39" s="196"/>
      <c r="E39" s="147"/>
      <c r="F39" s="197"/>
      <c r="G39" s="198"/>
      <c r="H39" s="148"/>
      <c r="I39" s="149"/>
      <c r="J39" s="148"/>
      <c r="K39" s="148"/>
      <c r="L39" s="148"/>
      <c r="M39" s="148"/>
      <c r="N39" s="148"/>
      <c r="O39" s="148"/>
      <c r="P39" s="148"/>
      <c r="Q39" s="148"/>
      <c r="R39" s="150"/>
      <c r="S39" s="150"/>
      <c r="T39" s="150"/>
      <c r="U39" s="150"/>
      <c r="V39" s="151"/>
      <c r="W39" s="150"/>
      <c r="X39" s="150"/>
      <c r="Y39" s="150"/>
      <c r="Z39" s="150"/>
      <c r="AA39" s="150"/>
      <c r="AB39" s="152"/>
      <c r="AC39" s="153"/>
      <c r="AD39" s="199"/>
      <c r="AE39" s="196"/>
      <c r="AF39" s="196"/>
      <c r="AG39" s="147"/>
      <c r="AH39" s="197"/>
      <c r="AI39" s="198"/>
      <c r="AJ39" s="148"/>
      <c r="AK39" s="149"/>
      <c r="AL39" s="148"/>
      <c r="AM39" s="148"/>
      <c r="AN39" s="148"/>
      <c r="AO39" s="148"/>
      <c r="AP39" s="148"/>
      <c r="AQ39" s="148"/>
      <c r="AR39" s="148"/>
      <c r="AS39" s="148"/>
      <c r="AT39" s="150"/>
      <c r="AU39" s="150"/>
      <c r="AV39" s="150"/>
      <c r="AW39" s="150"/>
      <c r="AX39" s="151"/>
      <c r="AY39" s="150"/>
      <c r="AZ39" s="150"/>
      <c r="BA39" s="150"/>
      <c r="BB39" s="150"/>
      <c r="BC39" s="150"/>
      <c r="BD39" s="154"/>
      <c r="BE39" s="108"/>
    </row>
    <row r="40" spans="2:58" s="104" customFormat="1" ht="12" customHeight="1" thickTop="1" x14ac:dyDescent="0.2"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</row>
    <row r="41" spans="2:58" ht="12" customHeight="1" x14ac:dyDescent="0.2"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</row>
    <row r="42" spans="2:58" ht="12" customHeight="1" x14ac:dyDescent="0.2"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</row>
    <row r="43" spans="2:58" ht="12" customHeight="1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6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</row>
    <row r="44" spans="2:58" ht="12" customHeight="1" x14ac:dyDescent="0.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191"/>
      <c r="S44" s="192"/>
      <c r="T44" s="192"/>
      <c r="U44" s="192"/>
      <c r="V44" s="103"/>
      <c r="W44" s="103"/>
      <c r="X44" s="106"/>
      <c r="Y44" s="106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</row>
    <row r="45" spans="2:58" ht="12" customHeight="1" x14ac:dyDescent="0.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191"/>
      <c r="S45" s="192"/>
      <c r="T45" s="192"/>
      <c r="U45" s="192"/>
      <c r="V45" s="103"/>
      <c r="W45" s="103"/>
      <c r="X45" s="106"/>
      <c r="Y45" s="106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</row>
    <row r="46" spans="2:58" ht="12" customHeight="1" x14ac:dyDescent="0.2">
      <c r="B46" s="94"/>
      <c r="C46" s="94"/>
      <c r="D46" s="94"/>
      <c r="E46" s="94"/>
      <c r="F46" s="94"/>
      <c r="G46" s="94"/>
      <c r="H46" s="102"/>
      <c r="I46" s="102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</row>
    <row r="47" spans="2:58" ht="12" customHeight="1" x14ac:dyDescent="0.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</row>
    <row r="48" spans="2:58" ht="12" customHeight="1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</row>
    <row r="49" spans="2:56" ht="12" customHeight="1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</row>
    <row r="50" spans="2:56" ht="12" customHeight="1" x14ac:dyDescent="0.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</row>
    <row r="51" spans="2:56" ht="12" customHeight="1" x14ac:dyDescent="0.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</row>
    <row r="52" spans="2:56" ht="12" customHeight="1" x14ac:dyDescent="0.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</row>
    <row r="53" spans="2:56" ht="12" customHeight="1" x14ac:dyDescent="0.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</row>
    <row r="54" spans="2:56" ht="12" customHeight="1" x14ac:dyDescent="0.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</row>
    <row r="55" spans="2:56" ht="12" customHeight="1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</row>
    <row r="56" spans="2:56" ht="12" customHeight="1" x14ac:dyDescent="0.2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193"/>
      <c r="W56" s="193"/>
      <c r="X56" s="193"/>
      <c r="Y56" s="101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</row>
    <row r="57" spans="2:56" ht="12" customHeight="1" x14ac:dyDescent="0.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</row>
    <row r="58" spans="2:56" ht="12" customHeight="1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</row>
    <row r="59" spans="2:56" ht="12" customHeight="1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</row>
    <row r="60" spans="2:56" ht="12" customHeight="1" x14ac:dyDescent="0.2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</row>
    <row r="61" spans="2:56" ht="12" customHeight="1" x14ac:dyDescent="0.2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</row>
    <row r="62" spans="2:56" ht="12" customHeight="1" x14ac:dyDescent="0.2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</row>
    <row r="63" spans="2:56" ht="12" customHeight="1" x14ac:dyDescent="0.2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</row>
    <row r="64" spans="2:56" ht="12" customHeight="1" x14ac:dyDescent="0.2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</row>
    <row r="65" spans="2:56" ht="12" customHeight="1" x14ac:dyDescent="0.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</row>
    <row r="66" spans="2:56" ht="12" customHeight="1" x14ac:dyDescent="0.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</row>
    <row r="67" spans="2:56" ht="12" customHeight="1" x14ac:dyDescent="0.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</row>
    <row r="68" spans="2:56" ht="12" customHeight="1" x14ac:dyDescent="0.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</row>
    <row r="69" spans="2:56" ht="12" customHeight="1" x14ac:dyDescent="0.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</row>
    <row r="70" spans="2:56" ht="12" customHeight="1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</row>
    <row r="71" spans="2:56" ht="12" customHeight="1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</row>
    <row r="72" spans="2:56" ht="12" customHeight="1" x14ac:dyDescent="0.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</row>
    <row r="73" spans="2:56" ht="12" customHeight="1" x14ac:dyDescent="0.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</row>
    <row r="74" spans="2:56" ht="12" customHeight="1" x14ac:dyDescent="0.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</row>
    <row r="75" spans="2:56" ht="12" customHeight="1" x14ac:dyDescent="0.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</row>
    <row r="76" spans="2:56" ht="12" customHeight="1" x14ac:dyDescent="0.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</row>
    <row r="77" spans="2:56" ht="12" customHeight="1" x14ac:dyDescent="0.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</row>
    <row r="78" spans="2:56" ht="12" customHeight="1" x14ac:dyDescent="0.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</row>
    <row r="79" spans="2:56" ht="12" customHeight="1" x14ac:dyDescent="0.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</row>
    <row r="80" spans="2:56" ht="12" customHeight="1" x14ac:dyDescent="0.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</row>
    <row r="81" spans="2:56" ht="12" customHeight="1" x14ac:dyDescent="0.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</row>
    <row r="82" spans="2:56" ht="12" customHeight="1" x14ac:dyDescent="0.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</row>
    <row r="83" spans="2:56" ht="12" customHeight="1" x14ac:dyDescent="0.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</row>
    <row r="84" spans="2:56" ht="12" customHeight="1" x14ac:dyDescent="0.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</row>
    <row r="85" spans="2:56" ht="12" customHeight="1" x14ac:dyDescent="0.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</row>
    <row r="86" spans="2:56" ht="12" customHeight="1" x14ac:dyDescent="0.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</row>
    <row r="87" spans="2:56" ht="12" customHeight="1" x14ac:dyDescent="0.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</row>
    <row r="88" spans="2:56" ht="12" customHeight="1" x14ac:dyDescent="0.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</row>
    <row r="89" spans="2:56" ht="12" customHeight="1" x14ac:dyDescent="0.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</row>
    <row r="90" spans="2:56" ht="12" customHeight="1" x14ac:dyDescent="0.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</row>
    <row r="91" spans="2:56" ht="12" customHeight="1" x14ac:dyDescent="0.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</row>
    <row r="92" spans="2:56" ht="12" customHeight="1" x14ac:dyDescent="0.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</row>
    <row r="93" spans="2:56" ht="12" customHeight="1" x14ac:dyDescent="0.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</row>
    <row r="94" spans="2:56" ht="12" customHeight="1" x14ac:dyDescent="0.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</row>
    <row r="95" spans="2:56" ht="12" customHeight="1" x14ac:dyDescent="0.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</row>
    <row r="96" spans="2:56" ht="12" customHeight="1" x14ac:dyDescent="0.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</row>
    <row r="97" spans="2:56" ht="12" customHeight="1" x14ac:dyDescent="0.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</row>
    <row r="98" spans="2:56" ht="12" customHeight="1" x14ac:dyDescent="0.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</row>
    <row r="99" spans="2:56" ht="12" customHeight="1" x14ac:dyDescent="0.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</row>
    <row r="100" spans="2:56" ht="12" customHeight="1" x14ac:dyDescent="0.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</row>
    <row r="101" spans="2:56" ht="12" customHeight="1" x14ac:dyDescent="0.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</row>
    <row r="102" spans="2:56" ht="12" customHeight="1" x14ac:dyDescent="0.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</row>
    <row r="103" spans="2:56" ht="12" customHeight="1" x14ac:dyDescent="0.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</row>
    <row r="104" spans="2:56" ht="12" customHeight="1" x14ac:dyDescent="0.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</row>
    <row r="105" spans="2:56" ht="12" customHeight="1" x14ac:dyDescent="0.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</row>
    <row r="106" spans="2:56" ht="12" customHeight="1" x14ac:dyDescent="0.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</row>
    <row r="107" spans="2:56" ht="12" customHeight="1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</row>
    <row r="108" spans="2:56" ht="12" customHeight="1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</row>
    <row r="109" spans="2:56" ht="12" customHeight="1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</row>
  </sheetData>
  <sheetProtection algorithmName="SHA-512" hashValue="yViTC+/k5xZpmDnoUCpR6YVi8cOiL1+/YLuqy2+5dMMHp5Sz6srLGDUYE0ISW4mCbGQJOsNNaWrsZZKtTx2DJg==" saltValue="zk1ExR1I5rx8WdtwAVa7sw==" spinCount="100000" sheet="1" objects="1" scenarios="1"/>
  <mergeCells count="60">
    <mergeCell ref="H1:AS3"/>
    <mergeCell ref="AX3:BD3"/>
    <mergeCell ref="AD4:AN4"/>
    <mergeCell ref="AD5:AN5"/>
    <mergeCell ref="AT4:BD4"/>
    <mergeCell ref="AT5:BD5"/>
    <mergeCell ref="AO4:AS4"/>
    <mergeCell ref="AO5:AS5"/>
    <mergeCell ref="N36:T36"/>
    <mergeCell ref="N37:T37"/>
    <mergeCell ref="AY13:AZ13"/>
    <mergeCell ref="AY14:AZ14"/>
    <mergeCell ref="AX33:AY33"/>
    <mergeCell ref="AX34:AY34"/>
    <mergeCell ref="AP36:AV36"/>
    <mergeCell ref="AP37:AV37"/>
    <mergeCell ref="V33:W33"/>
    <mergeCell ref="V34:W34"/>
    <mergeCell ref="AJ10:AK10"/>
    <mergeCell ref="AJ11:AK11"/>
    <mergeCell ref="F28:G28"/>
    <mergeCell ref="F29:G29"/>
    <mergeCell ref="H10:I10"/>
    <mergeCell ref="H11:I11"/>
    <mergeCell ref="AH28:AI28"/>
    <mergeCell ref="AH29:AI29"/>
    <mergeCell ref="AA16:AA22"/>
    <mergeCell ref="AD6:BD6"/>
    <mergeCell ref="B4:G4"/>
    <mergeCell ref="K8:Q8"/>
    <mergeCell ref="K9:Q9"/>
    <mergeCell ref="AM8:AS8"/>
    <mergeCell ref="AM9:AS9"/>
    <mergeCell ref="H4:V4"/>
    <mergeCell ref="B5:G5"/>
    <mergeCell ref="H5:V5"/>
    <mergeCell ref="W4:AB4"/>
    <mergeCell ref="W5:AB5"/>
    <mergeCell ref="B6:AB6"/>
    <mergeCell ref="R44:U44"/>
    <mergeCell ref="V56:X56"/>
    <mergeCell ref="R45:U45"/>
    <mergeCell ref="B40:BD42"/>
    <mergeCell ref="B39:D39"/>
    <mergeCell ref="F39:G39"/>
    <mergeCell ref="AD39:AF39"/>
    <mergeCell ref="AH39:AI39"/>
    <mergeCell ref="W13:X13"/>
    <mergeCell ref="W14:X14"/>
    <mergeCell ref="D20:D26"/>
    <mergeCell ref="C20:C26"/>
    <mergeCell ref="Z16:Z22"/>
    <mergeCell ref="BB16:BB22"/>
    <mergeCell ref="BC16:BC22"/>
    <mergeCell ref="AE33:AH33"/>
    <mergeCell ref="AE34:AH34"/>
    <mergeCell ref="C33:F33"/>
    <mergeCell ref="C34:F34"/>
    <mergeCell ref="AE20:AE26"/>
    <mergeCell ref="AF20:AF26"/>
  </mergeCells>
  <phoneticPr fontId="0" type="noConversion"/>
  <printOptions horizontalCentered="1" verticalCentered="1"/>
  <pageMargins left="0.5" right="0.5" top="0.5" bottom="0.5" header="0.3" footer="0.3"/>
  <pageSetup scale="3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BA251"/>
  <sheetViews>
    <sheetView showGridLines="0" zoomScale="90" zoomScaleNormal="90" workbookViewId="0">
      <selection activeCell="Z20" sqref="Z20"/>
    </sheetView>
  </sheetViews>
  <sheetFormatPr defaultColWidth="9.140625" defaultRowHeight="15" x14ac:dyDescent="0.25"/>
  <cols>
    <col min="1" max="1" width="3.42578125" style="4" customWidth="1"/>
    <col min="2" max="2" width="18.5703125" style="4" customWidth="1"/>
    <col min="3" max="3" width="4.28515625" style="4" customWidth="1"/>
    <col min="4" max="4" width="1.140625" style="4" customWidth="1"/>
    <col min="5" max="5" width="5.28515625" style="4" customWidth="1"/>
    <col min="6" max="6" width="1.140625" style="4" customWidth="1"/>
    <col min="7" max="8" width="4.28515625" style="4" customWidth="1"/>
    <col min="9" max="9" width="1.140625" style="4" customWidth="1"/>
    <col min="10" max="10" width="5.28515625" style="4" customWidth="1"/>
    <col min="11" max="11" width="1.140625" style="4" customWidth="1"/>
    <col min="12" max="13" width="4.28515625" style="4" customWidth="1"/>
    <col min="14" max="14" width="1.140625" style="4" customWidth="1"/>
    <col min="15" max="15" width="5.28515625" style="4" customWidth="1"/>
    <col min="16" max="16" width="1.140625" style="4" customWidth="1"/>
    <col min="17" max="18" width="4.28515625" style="4" customWidth="1"/>
    <col min="19" max="19" width="1.140625" style="4" customWidth="1"/>
    <col min="20" max="20" width="5.28515625" style="4" customWidth="1"/>
    <col min="21" max="21" width="1.140625" style="4" customWidth="1"/>
    <col min="22" max="22" width="4.28515625" style="4" customWidth="1"/>
    <col min="23" max="23" width="2.28515625" style="4" customWidth="1"/>
    <col min="24" max="24" width="3.140625" style="4" customWidth="1"/>
    <col min="25" max="25" width="3.7109375" style="4" customWidth="1"/>
    <col min="26" max="26" width="3" style="4" customWidth="1"/>
    <col min="27" max="27" width="6.42578125" style="4" customWidth="1"/>
    <col min="28" max="28" width="9.140625" style="4"/>
    <col min="29" max="29" width="9" style="4" customWidth="1"/>
    <col min="30" max="30" width="3.28515625" style="4" customWidth="1"/>
    <col min="31" max="34" width="3.42578125" style="4" customWidth="1"/>
    <col min="35" max="35" width="3.140625" style="4" customWidth="1"/>
    <col min="36" max="38" width="9.140625" style="4"/>
    <col min="39" max="39" width="2.85546875" style="4" customWidth="1"/>
    <col min="40" max="40" width="2.5703125" style="4" customWidth="1"/>
    <col min="41" max="41" width="9.140625" style="4"/>
    <col min="42" max="42" width="10" style="4" bestFit="1" customWidth="1"/>
    <col min="43" max="16384" width="9.140625" style="4"/>
  </cols>
  <sheetData>
    <row r="1" spans="1:40" ht="19.5" customHeight="1" x14ac:dyDescent="0.25">
      <c r="A1" s="1"/>
      <c r="B1" s="2"/>
      <c r="C1" s="247" t="s">
        <v>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"/>
      <c r="S1" s="2"/>
      <c r="T1" s="2"/>
      <c r="U1" s="2"/>
      <c r="V1" s="2"/>
      <c r="W1" s="2"/>
      <c r="X1" s="3"/>
      <c r="Y1" s="250" t="s">
        <v>15</v>
      </c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2"/>
    </row>
    <row r="2" spans="1:40" ht="19.5" customHeight="1" x14ac:dyDescent="0.25">
      <c r="A2" s="5"/>
      <c r="B2" s="6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6"/>
      <c r="S2" s="6"/>
      <c r="T2" s="6"/>
      <c r="U2" s="6"/>
      <c r="V2" s="6"/>
      <c r="W2" s="6"/>
      <c r="X2" s="7"/>
      <c r="Y2" s="5"/>
      <c r="Z2" s="6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6"/>
      <c r="AN2" s="7"/>
    </row>
    <row r="3" spans="1:40" ht="16.5" customHeight="1" thickBot="1" x14ac:dyDescent="0.45">
      <c r="A3" s="5"/>
      <c r="B3" s="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9"/>
      <c r="S3" s="9"/>
      <c r="T3" s="9"/>
      <c r="U3" s="9"/>
      <c r="V3" s="9"/>
      <c r="W3" s="9"/>
      <c r="X3" s="7"/>
      <c r="Y3" s="5"/>
      <c r="Z3" s="6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6"/>
      <c r="AN3" s="7"/>
    </row>
    <row r="4" spans="1:40" ht="15.75" thickBot="1" x14ac:dyDescent="0.3">
      <c r="A4" s="5"/>
      <c r="B4" s="10" t="s">
        <v>9</v>
      </c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5"/>
      <c r="W4" s="11"/>
      <c r="X4" s="7"/>
      <c r="Y4" s="5"/>
      <c r="Z4" s="6"/>
      <c r="AA4" s="6"/>
      <c r="AB4" s="6"/>
      <c r="AC4" s="6"/>
      <c r="AD4" s="6"/>
      <c r="AE4" s="256" t="s">
        <v>16</v>
      </c>
      <c r="AF4" s="257"/>
      <c r="AG4" s="257"/>
      <c r="AH4" s="258"/>
      <c r="AI4" s="6"/>
      <c r="AJ4" s="6"/>
      <c r="AK4" s="6"/>
      <c r="AL4" s="6"/>
      <c r="AM4" s="6"/>
      <c r="AN4" s="7"/>
    </row>
    <row r="5" spans="1:40" ht="15" customHeight="1" x14ac:dyDescent="0.25">
      <c r="A5" s="5"/>
      <c r="B5" s="12" t="s">
        <v>10</v>
      </c>
      <c r="C5" s="259"/>
      <c r="D5" s="260"/>
      <c r="E5" s="260"/>
      <c r="F5" s="260"/>
      <c r="G5" s="260"/>
      <c r="H5" s="260"/>
      <c r="I5" s="260"/>
      <c r="J5" s="261" t="s">
        <v>11</v>
      </c>
      <c r="K5" s="262"/>
      <c r="L5" s="262"/>
      <c r="M5" s="262"/>
      <c r="N5" s="262"/>
      <c r="O5" s="263"/>
      <c r="P5" s="263"/>
      <c r="Q5" s="263"/>
      <c r="R5" s="263"/>
      <c r="S5" s="263"/>
      <c r="T5" s="263"/>
      <c r="U5" s="263"/>
      <c r="V5" s="264"/>
      <c r="W5" s="13"/>
      <c r="X5" s="14"/>
      <c r="Y5" s="15"/>
      <c r="Z5" s="16"/>
      <c r="AA5" s="6"/>
      <c r="AB5" s="6"/>
      <c r="AC5" s="6"/>
      <c r="AD5" s="6"/>
      <c r="AE5" s="265" t="str">
        <f>IF(AND($T$24=2,$U$25="YES",$R$25="yes"),"Thru-Right",IF($U$24=1,"Right",IF(AND($T$24=1,$R$25="yes",$U$25="Yes",$R$24=0),"",IF(AND($R$24=1,$T$24=1,$U$25="yes",$R$25="No"),"Thru-Right",IF(AND($R$24=1,$T$24=1,$R$25="yes",$U$25="yes"),"Left-Thru-Right",IF(AND(T24=2,R25="yes",U25="no",U24=0),"Thru",""))))))</f>
        <v/>
      </c>
      <c r="AF5" s="267" t="str">
        <f>IF(OR(AND(T24=1,R25="yes",U25="no"),AND($T$24=2,$R$25="YES")),"Thru-Left",IF($R$24=1,"Left",IF(AND($T$24=1,$R$25="yes",$U$25="Yes"),"Left-Thru-Right","")))</f>
        <v/>
      </c>
      <c r="AG5" s="17"/>
      <c r="AH5" s="18"/>
      <c r="AI5" s="6"/>
      <c r="AJ5" s="6"/>
      <c r="AK5" s="6"/>
      <c r="AL5" s="6"/>
      <c r="AM5" s="6"/>
      <c r="AN5" s="7"/>
    </row>
    <row r="6" spans="1:40" x14ac:dyDescent="0.25">
      <c r="A6" s="5"/>
      <c r="B6" s="12" t="s">
        <v>3</v>
      </c>
      <c r="C6" s="269"/>
      <c r="D6" s="270"/>
      <c r="E6" s="270"/>
      <c r="F6" s="270"/>
      <c r="G6" s="270"/>
      <c r="H6" s="270"/>
      <c r="I6" s="271"/>
      <c r="J6" s="280" t="s">
        <v>7</v>
      </c>
      <c r="K6" s="281"/>
      <c r="L6" s="281"/>
      <c r="M6" s="281"/>
      <c r="N6" s="281"/>
      <c r="O6" s="282"/>
      <c r="P6" s="282"/>
      <c r="Q6" s="282"/>
      <c r="R6" s="282"/>
      <c r="S6" s="282"/>
      <c r="T6" s="282"/>
      <c r="U6" s="282"/>
      <c r="V6" s="283"/>
      <c r="W6" s="13"/>
      <c r="X6" s="14"/>
      <c r="Y6" s="15"/>
      <c r="Z6" s="16"/>
      <c r="AA6" s="6"/>
      <c r="AB6" s="6"/>
      <c r="AC6" s="6"/>
      <c r="AD6" s="284" t="str">
        <f>IF($R$26="YES","RT-Bypass Lane","")</f>
        <v/>
      </c>
      <c r="AE6" s="266"/>
      <c r="AF6" s="268"/>
      <c r="AG6" s="17"/>
      <c r="AH6" s="18"/>
      <c r="AI6" s="285" t="str">
        <f>IF($AD$25="","","é")</f>
        <v/>
      </c>
      <c r="AJ6" s="6"/>
      <c r="AK6" s="6"/>
      <c r="AL6" s="6"/>
      <c r="AM6" s="6"/>
      <c r="AN6" s="7"/>
    </row>
    <row r="7" spans="1:40" x14ac:dyDescent="0.25">
      <c r="A7" s="5"/>
      <c r="B7" s="12" t="s">
        <v>4</v>
      </c>
      <c r="C7" s="286"/>
      <c r="D7" s="287"/>
      <c r="E7" s="287"/>
      <c r="F7" s="287"/>
      <c r="G7" s="287"/>
      <c r="H7" s="287"/>
      <c r="I7" s="287"/>
      <c r="J7" s="280" t="s">
        <v>5</v>
      </c>
      <c r="K7" s="281"/>
      <c r="L7" s="281"/>
      <c r="M7" s="281"/>
      <c r="N7" s="281"/>
      <c r="O7" s="278"/>
      <c r="P7" s="278"/>
      <c r="Q7" s="278"/>
      <c r="R7" s="278"/>
      <c r="S7" s="278"/>
      <c r="T7" s="278"/>
      <c r="U7" s="278"/>
      <c r="V7" s="279"/>
      <c r="W7" s="13"/>
      <c r="X7" s="14"/>
      <c r="Y7" s="15"/>
      <c r="Z7" s="16"/>
      <c r="AA7" s="6"/>
      <c r="AB7" s="6"/>
      <c r="AC7" s="6"/>
      <c r="AD7" s="284"/>
      <c r="AE7" s="266"/>
      <c r="AF7" s="268"/>
      <c r="AG7" s="17"/>
      <c r="AH7" s="18"/>
      <c r="AI7" s="285"/>
      <c r="AJ7" s="6"/>
      <c r="AK7" s="6"/>
      <c r="AL7" s="6"/>
      <c r="AM7" s="6"/>
      <c r="AN7" s="7"/>
    </row>
    <row r="8" spans="1:40" ht="16.5" customHeight="1" x14ac:dyDescent="0.25">
      <c r="A8" s="5"/>
      <c r="B8" s="12" t="s">
        <v>12</v>
      </c>
      <c r="C8" s="270"/>
      <c r="D8" s="270"/>
      <c r="E8" s="270"/>
      <c r="F8" s="270"/>
      <c r="G8" s="270"/>
      <c r="H8" s="270"/>
      <c r="I8" s="270"/>
      <c r="J8" s="19" t="s">
        <v>13</v>
      </c>
      <c r="K8" s="20"/>
      <c r="L8" s="20"/>
      <c r="M8" s="20"/>
      <c r="N8" s="20"/>
      <c r="O8" s="278"/>
      <c r="P8" s="278"/>
      <c r="Q8" s="278"/>
      <c r="R8" s="278"/>
      <c r="S8" s="278"/>
      <c r="T8" s="278"/>
      <c r="U8" s="278"/>
      <c r="V8" s="279"/>
      <c r="W8" s="21"/>
      <c r="X8" s="14"/>
      <c r="Y8" s="15"/>
      <c r="Z8" s="16"/>
      <c r="AA8" s="6"/>
      <c r="AB8" s="6"/>
      <c r="AC8" s="6"/>
      <c r="AD8" s="284"/>
      <c r="AE8" s="266"/>
      <c r="AF8" s="268"/>
      <c r="AG8" s="17"/>
      <c r="AH8" s="18"/>
      <c r="AI8" s="288" t="str">
        <f>IF(SUM($O$27,$R$31,$K$27,$C$27)&gt;0,SUM($O$27,$R$31,$K$27,$C$27),"")</f>
        <v/>
      </c>
      <c r="AJ8" s="6"/>
      <c r="AK8" s="6"/>
      <c r="AL8" s="6"/>
      <c r="AM8" s="6"/>
      <c r="AN8" s="7"/>
    </row>
    <row r="9" spans="1:40" ht="18" customHeight="1" thickBot="1" x14ac:dyDescent="0.3">
      <c r="A9" s="5"/>
      <c r="B9" s="22"/>
      <c r="C9" s="23"/>
      <c r="D9" s="299"/>
      <c r="E9" s="299"/>
      <c r="F9" s="299"/>
      <c r="G9" s="299"/>
      <c r="H9" s="299"/>
      <c r="I9" s="300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1"/>
      <c r="X9" s="14"/>
      <c r="Y9" s="15"/>
      <c r="Z9" s="16"/>
      <c r="AA9" s="6"/>
      <c r="AB9" s="6"/>
      <c r="AC9" s="6"/>
      <c r="AD9" s="284"/>
      <c r="AE9" s="266"/>
      <c r="AF9" s="268"/>
      <c r="AG9" s="17"/>
      <c r="AH9" s="18"/>
      <c r="AI9" s="288"/>
      <c r="AJ9" s="6"/>
      <c r="AK9" s="6"/>
      <c r="AL9" s="6"/>
      <c r="AM9" s="6"/>
      <c r="AN9" s="7"/>
    </row>
    <row r="10" spans="1:40" x14ac:dyDescent="0.25">
      <c r="A10" s="5"/>
      <c r="B10" s="301" t="s">
        <v>17</v>
      </c>
      <c r="C10" s="302"/>
      <c r="D10" s="302"/>
      <c r="E10" s="302"/>
      <c r="F10" s="302"/>
      <c r="G10" s="302"/>
      <c r="H10" s="302"/>
      <c r="I10" s="303"/>
      <c r="J10" s="304" t="s">
        <v>18</v>
      </c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6"/>
      <c r="W10" s="25"/>
      <c r="X10" s="14"/>
      <c r="Y10" s="15"/>
      <c r="Z10" s="16"/>
      <c r="AA10" s="6"/>
      <c r="AB10" s="6"/>
      <c r="AC10" s="6"/>
      <c r="AD10" s="284"/>
      <c r="AE10" s="26"/>
      <c r="AF10" s="17"/>
      <c r="AG10" s="17"/>
      <c r="AH10" s="18"/>
      <c r="AI10" s="272" t="str">
        <f>IF(AI8="","",")v/h")</f>
        <v/>
      </c>
      <c r="AJ10" s="6"/>
      <c r="AK10" s="6"/>
      <c r="AL10" s="6"/>
      <c r="AM10" s="6"/>
      <c r="AN10" s="7"/>
    </row>
    <row r="11" spans="1:40" x14ac:dyDescent="0.25">
      <c r="A11" s="5"/>
      <c r="B11" s="273" t="s">
        <v>19</v>
      </c>
      <c r="C11" s="274"/>
      <c r="D11" s="274"/>
      <c r="E11" s="274"/>
      <c r="F11" s="274"/>
      <c r="G11" s="274"/>
      <c r="H11" s="274"/>
      <c r="I11" s="275"/>
      <c r="J11" s="276" t="s">
        <v>20</v>
      </c>
      <c r="K11" s="277"/>
      <c r="L11" s="277"/>
      <c r="M11" s="277"/>
      <c r="N11" s="277"/>
      <c r="O11" s="278"/>
      <c r="P11" s="278"/>
      <c r="Q11" s="278"/>
      <c r="R11" s="278"/>
      <c r="S11" s="278"/>
      <c r="T11" s="278"/>
      <c r="U11" s="278"/>
      <c r="V11" s="279"/>
      <c r="W11" s="13"/>
      <c r="X11" s="14"/>
      <c r="Y11" s="15"/>
      <c r="Z11" s="16"/>
      <c r="AA11" s="6"/>
      <c r="AB11" s="6"/>
      <c r="AC11" s="6"/>
      <c r="AD11" s="6"/>
      <c r="AE11" s="26"/>
      <c r="AF11" s="17"/>
      <c r="AG11" s="17"/>
      <c r="AH11" s="18"/>
      <c r="AI11" s="272"/>
      <c r="AJ11" s="6"/>
      <c r="AK11" s="6"/>
      <c r="AL11" s="6"/>
      <c r="AM11" s="6"/>
      <c r="AN11" s="7"/>
    </row>
    <row r="12" spans="1:40" x14ac:dyDescent="0.25">
      <c r="A12" s="5"/>
      <c r="B12" s="27"/>
      <c r="C12" s="289" t="s">
        <v>21</v>
      </c>
      <c r="D12" s="290"/>
      <c r="E12" s="290"/>
      <c r="F12" s="291"/>
      <c r="G12" s="289" t="s">
        <v>22</v>
      </c>
      <c r="H12" s="290"/>
      <c r="I12" s="292"/>
      <c r="J12" s="276" t="s">
        <v>23</v>
      </c>
      <c r="K12" s="277"/>
      <c r="L12" s="277"/>
      <c r="M12" s="277"/>
      <c r="N12" s="277"/>
      <c r="O12" s="278"/>
      <c r="P12" s="278"/>
      <c r="Q12" s="278"/>
      <c r="R12" s="278"/>
      <c r="S12" s="278"/>
      <c r="T12" s="278"/>
      <c r="U12" s="278"/>
      <c r="V12" s="279"/>
      <c r="W12" s="13"/>
      <c r="X12" s="7"/>
      <c r="Y12" s="5"/>
      <c r="Z12" s="6"/>
      <c r="AA12" s="6"/>
      <c r="AB12" s="6"/>
      <c r="AC12" s="6"/>
      <c r="AD12" s="6"/>
      <c r="AE12" s="26"/>
      <c r="AF12" s="17"/>
      <c r="AG12" s="17"/>
      <c r="AH12" s="17"/>
      <c r="AI12" s="6"/>
      <c r="AJ12" s="6"/>
      <c r="AK12" s="6"/>
      <c r="AL12" s="6"/>
      <c r="AM12" s="6"/>
      <c r="AN12" s="7"/>
    </row>
    <row r="13" spans="1:40" ht="15" customHeight="1" x14ac:dyDescent="0.25">
      <c r="A13" s="5"/>
      <c r="B13" s="28" t="s">
        <v>24</v>
      </c>
      <c r="C13" s="293"/>
      <c r="D13" s="294"/>
      <c r="E13" s="294"/>
      <c r="F13" s="295"/>
      <c r="G13" s="296" t="str">
        <f>IF($C$15&gt;0,C13/$C$15,"")</f>
        <v/>
      </c>
      <c r="H13" s="297"/>
      <c r="I13" s="298"/>
      <c r="J13" s="276" t="s">
        <v>25</v>
      </c>
      <c r="K13" s="277"/>
      <c r="L13" s="277"/>
      <c r="M13" s="277"/>
      <c r="N13" s="277"/>
      <c r="O13" s="278"/>
      <c r="P13" s="278"/>
      <c r="Q13" s="278"/>
      <c r="R13" s="278"/>
      <c r="S13" s="278"/>
      <c r="T13" s="278"/>
      <c r="U13" s="278"/>
      <c r="V13" s="279"/>
      <c r="W13" s="13"/>
      <c r="X13" s="7"/>
      <c r="Y13" s="5"/>
      <c r="Z13" s="6"/>
      <c r="AA13" s="6"/>
      <c r="AB13" s="6"/>
      <c r="AC13" s="29"/>
      <c r="AD13" s="30"/>
      <c r="AE13" s="31"/>
      <c r="AF13" s="31"/>
      <c r="AG13" s="31"/>
      <c r="AH13" s="32"/>
      <c r="AI13" s="29"/>
      <c r="AJ13" s="29"/>
      <c r="AK13" s="29"/>
      <c r="AL13" s="29"/>
      <c r="AM13" s="29"/>
      <c r="AN13" s="33"/>
    </row>
    <row r="14" spans="1:40" ht="16.5" customHeight="1" x14ac:dyDescent="0.3">
      <c r="A14" s="5"/>
      <c r="B14" s="28" t="s">
        <v>26</v>
      </c>
      <c r="C14" s="293"/>
      <c r="D14" s="294"/>
      <c r="E14" s="294"/>
      <c r="F14" s="295"/>
      <c r="G14" s="296" t="str">
        <f>IF($C$15&gt;0,C14/$C$15,"")</f>
        <v/>
      </c>
      <c r="H14" s="297"/>
      <c r="I14" s="298"/>
      <c r="J14" s="276" t="s">
        <v>16</v>
      </c>
      <c r="K14" s="277"/>
      <c r="L14" s="277"/>
      <c r="M14" s="277"/>
      <c r="N14" s="277"/>
      <c r="O14" s="278"/>
      <c r="P14" s="278"/>
      <c r="Q14" s="278"/>
      <c r="R14" s="278"/>
      <c r="S14" s="278"/>
      <c r="T14" s="278"/>
      <c r="U14" s="278"/>
      <c r="V14" s="279"/>
      <c r="W14" s="13"/>
      <c r="X14" s="7"/>
      <c r="Y14" s="5"/>
      <c r="Z14" s="6"/>
      <c r="AA14" s="34" t="str">
        <f>IF($AB$14="","","ç")</f>
        <v/>
      </c>
      <c r="AB14" s="35" t="str">
        <f>IF(SUM($C$31,$J$27,$M$27,$U$27)&gt;0,SUM($C$31,$J$27,$M$27,$U$27),"")</f>
        <v/>
      </c>
      <c r="AC14" s="36" t="str">
        <f>IF(AB14="","","v/h")</f>
        <v/>
      </c>
      <c r="AD14" s="31"/>
      <c r="AE14" s="31"/>
      <c r="AF14" s="31"/>
      <c r="AG14" s="31"/>
      <c r="AH14" s="37"/>
      <c r="AI14" s="37"/>
      <c r="AJ14" s="307" t="str">
        <f>IF($H$26="YES","RT-Bypass Lane","")</f>
        <v/>
      </c>
      <c r="AK14" s="307"/>
      <c r="AL14" s="307"/>
      <c r="AM14" s="38"/>
      <c r="AN14" s="39"/>
    </row>
    <row r="15" spans="1:40" ht="20.25" customHeight="1" thickBot="1" x14ac:dyDescent="0.3">
      <c r="A15" s="5"/>
      <c r="B15" s="40" t="s">
        <v>27</v>
      </c>
      <c r="C15" s="308">
        <f>IF(SUM(C13:F14)&gt;0,SUM(C13:F14),0)</f>
        <v>0</v>
      </c>
      <c r="D15" s="309"/>
      <c r="E15" s="309"/>
      <c r="F15" s="310"/>
      <c r="G15" s="311">
        <f>IF(SUM(G13:I14)&gt;0,SUM(G13:I14),0)</f>
        <v>0</v>
      </c>
      <c r="H15" s="312"/>
      <c r="I15" s="313"/>
      <c r="J15" s="314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6"/>
      <c r="W15" s="21"/>
      <c r="X15" s="41"/>
      <c r="Y15" s="42"/>
      <c r="Z15" s="317" t="s">
        <v>20</v>
      </c>
      <c r="AA15" s="43"/>
      <c r="AB15" s="43"/>
      <c r="AC15" s="43"/>
      <c r="AD15" s="31"/>
      <c r="AE15" s="31"/>
      <c r="AF15" s="17"/>
      <c r="AG15" s="37"/>
      <c r="AH15" s="37"/>
      <c r="AI15" s="44"/>
      <c r="AJ15" s="43"/>
      <c r="AK15" s="45" t="str">
        <f>IF(AND($J$24=2,$K$25="YES",$H$25="yes"),"Thru-Right",IF($K$24=1,"Right",IF(AND($J$24=1,$H$25="yes",$K$25="Yes",$H$24=0),"",IF(AND($H$24=1,$J$24=1,$K$25="yes",$H$25="No"),"Thru-Right",IF(AND($H$24=1,$J$24=1,$H$25="yes",$K$25="yes"),"Left-Thru-Right",IF(AND(J24=2,H25="yes",K25="no",K24=0),"Thru",""))))))</f>
        <v/>
      </c>
      <c r="AL15" s="43"/>
      <c r="AM15" s="320" t="s">
        <v>23</v>
      </c>
      <c r="AN15" s="39"/>
    </row>
    <row r="16" spans="1:40" ht="22.5" customHeight="1" x14ac:dyDescent="0.25">
      <c r="A16" s="5"/>
      <c r="B16" s="323" t="s">
        <v>28</v>
      </c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5"/>
      <c r="W16" s="25"/>
      <c r="X16" s="41"/>
      <c r="Y16" s="42"/>
      <c r="Z16" s="318"/>
      <c r="AA16" s="31"/>
      <c r="AB16" s="31"/>
      <c r="AC16" s="37"/>
      <c r="AD16" s="31"/>
      <c r="AE16" s="31"/>
      <c r="AF16" s="17"/>
      <c r="AG16" s="37"/>
      <c r="AH16" s="37"/>
      <c r="AI16" s="37"/>
      <c r="AJ16" s="37"/>
      <c r="AK16" s="46" t="str">
        <f>IF(OR(AND(J24=1,H25="yes",K25="no"),AND($J$24=2,$H$25="YES")),"Thru-Left",IF($H$24=1,"Left",IF(AND($J$24=1,$H$25="yes",$K$25="Yes"),"Left-Thru-Right","")))</f>
        <v/>
      </c>
      <c r="AL16" s="37"/>
      <c r="AM16" s="321"/>
      <c r="AN16" s="39"/>
    </row>
    <row r="17" spans="1:53" ht="21" customHeight="1" x14ac:dyDescent="0.25">
      <c r="A17" s="5"/>
      <c r="B17" s="326" t="s">
        <v>29</v>
      </c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8"/>
      <c r="W17" s="47"/>
      <c r="X17" s="41"/>
      <c r="Y17" s="42"/>
      <c r="Z17" s="318"/>
      <c r="AA17" s="48"/>
      <c r="AB17" s="45" t="str">
        <f>IF(OR(AND(E24=1,C25="yes",F25="no"),AND($E$24=2,$C$25="YES")),"Thru-Left",IF($C$24=1,"Left",IF(AND($E$24=1,$C$25="yes",$F$25="Yes"),"Left-Thru-Right","")))</f>
        <v/>
      </c>
      <c r="AC17" s="49"/>
      <c r="AD17" s="31"/>
      <c r="AE17" s="31"/>
      <c r="AF17" s="17"/>
      <c r="AG17" s="37"/>
      <c r="AH17" s="37"/>
      <c r="AI17" s="37"/>
      <c r="AJ17" s="48"/>
      <c r="AK17" s="48"/>
      <c r="AL17" s="48"/>
      <c r="AM17" s="321"/>
      <c r="AN17" s="39"/>
    </row>
    <row r="18" spans="1:53" ht="24" customHeight="1" x14ac:dyDescent="0.25">
      <c r="A18" s="5"/>
      <c r="B18" s="329" t="s">
        <v>30</v>
      </c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1"/>
      <c r="W18" s="50"/>
      <c r="X18" s="41"/>
      <c r="Y18" s="42"/>
      <c r="Z18" s="319"/>
      <c r="AA18" s="43"/>
      <c r="AB18" s="45" t="str">
        <f>IF(AND($E$24=2,$F$25="YES",$C$25="yes"),"Thru-Right",IF($F$24=1,"Right",IF(AND($E$24=1,$C$25="yes",$F$25="Yes",$C$24=0),"",IF(AND($C$24=1,$E$24=1,$F$25="yes",$C$25="No"),"Thru-Right",IF(AND($C$24=1,$E$24=1,$C$25="yes",$F$25="yes"),"Left-Thru-Right",IF(AND(E24=2,C25="yes",F25="no",F24=0),"Thru",""))))))</f>
        <v/>
      </c>
      <c r="AC18" s="43"/>
      <c r="AD18" s="31"/>
      <c r="AE18" s="31"/>
      <c r="AF18" s="17"/>
      <c r="AG18" s="37"/>
      <c r="AH18" s="44"/>
      <c r="AI18" s="44"/>
      <c r="AJ18" s="43"/>
      <c r="AK18" s="43"/>
      <c r="AL18" s="43"/>
      <c r="AM18" s="322"/>
      <c r="AN18" s="39"/>
    </row>
    <row r="19" spans="1:53" ht="16.5" customHeight="1" x14ac:dyDescent="0.25">
      <c r="A19" s="5"/>
      <c r="B19" s="332" t="s">
        <v>31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4"/>
      <c r="W19" s="51"/>
      <c r="X19" s="7"/>
      <c r="Y19" s="5"/>
      <c r="Z19" s="6"/>
      <c r="AA19" s="307" t="str">
        <f>IF(C26="YES","RT-Bypass Lane","")</f>
        <v/>
      </c>
      <c r="AB19" s="307"/>
      <c r="AC19" s="307"/>
      <c r="AD19" s="31"/>
      <c r="AE19" s="52"/>
      <c r="AF19" s="52"/>
      <c r="AG19" s="52"/>
      <c r="AH19" s="17"/>
      <c r="AI19" s="17"/>
      <c r="AJ19" s="53" t="str">
        <f>IF(AK19="","","v/h")</f>
        <v/>
      </c>
      <c r="AK19" s="54" t="str">
        <f>IF(SUM($E$27,$H$31,$P$27,$R$27)&gt;0,SUM($E$27,$H$31,$P$27,$R$27),"")</f>
        <v/>
      </c>
      <c r="AL19" s="55" t="str">
        <f>IF($AK$19="","","è")</f>
        <v/>
      </c>
      <c r="AM19" s="6"/>
      <c r="AN19" s="7"/>
    </row>
    <row r="20" spans="1:53" ht="20.25" customHeight="1" thickBot="1" x14ac:dyDescent="0.3">
      <c r="A20" s="5"/>
      <c r="B20" s="343">
        <v>4</v>
      </c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5"/>
      <c r="W20" s="50"/>
      <c r="X20" s="7"/>
      <c r="Y20" s="5"/>
      <c r="Z20" s="92"/>
      <c r="AA20" s="6"/>
      <c r="AB20" s="16"/>
      <c r="AC20" s="6"/>
      <c r="AD20" s="6"/>
      <c r="AE20" s="52"/>
      <c r="AF20" s="52"/>
      <c r="AG20" s="52"/>
      <c r="AH20" s="17"/>
      <c r="AI20" s="6"/>
      <c r="AJ20" s="6"/>
      <c r="AK20" s="6"/>
      <c r="AL20" s="6"/>
      <c r="AM20" s="6"/>
      <c r="AN20" s="7"/>
    </row>
    <row r="21" spans="1:53" x14ac:dyDescent="0.25">
      <c r="A21" s="5"/>
      <c r="B21" s="301" t="s">
        <v>32</v>
      </c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3"/>
      <c r="W21" s="6"/>
      <c r="X21" s="7"/>
      <c r="Y21" s="5"/>
      <c r="Z21" s="6"/>
      <c r="AA21" s="6"/>
      <c r="AB21" s="6"/>
      <c r="AC21" s="6"/>
      <c r="AD21" s="6"/>
      <c r="AE21" s="17"/>
      <c r="AF21" s="17"/>
      <c r="AG21" s="17"/>
      <c r="AH21" s="18"/>
      <c r="AI21" s="6"/>
      <c r="AJ21" s="6"/>
      <c r="AK21" s="6"/>
      <c r="AL21" s="6"/>
      <c r="AM21" s="6"/>
      <c r="AN21" s="7"/>
    </row>
    <row r="22" spans="1:53" x14ac:dyDescent="0.25">
      <c r="A22" s="5"/>
      <c r="B22" s="56" t="s">
        <v>33</v>
      </c>
      <c r="C22" s="346" t="s">
        <v>34</v>
      </c>
      <c r="D22" s="347"/>
      <c r="E22" s="347"/>
      <c r="F22" s="347"/>
      <c r="G22" s="348"/>
      <c r="H22" s="346" t="s">
        <v>35</v>
      </c>
      <c r="I22" s="349"/>
      <c r="J22" s="349"/>
      <c r="K22" s="349"/>
      <c r="L22" s="350"/>
      <c r="M22" s="346" t="s">
        <v>36</v>
      </c>
      <c r="N22" s="349"/>
      <c r="O22" s="349"/>
      <c r="P22" s="349"/>
      <c r="Q22" s="350"/>
      <c r="R22" s="346" t="s">
        <v>37</v>
      </c>
      <c r="S22" s="349"/>
      <c r="T22" s="349"/>
      <c r="U22" s="349"/>
      <c r="V22" s="351"/>
      <c r="W22" s="6"/>
      <c r="X22" s="7"/>
      <c r="Y22" s="5"/>
      <c r="Z22" s="6"/>
      <c r="AA22" s="6"/>
      <c r="AB22" s="6"/>
      <c r="AC22" s="6"/>
      <c r="AD22" s="356" t="str">
        <f>IF(AD25="","","v/h")</f>
        <v/>
      </c>
      <c r="AE22" s="26"/>
      <c r="AF22" s="17"/>
      <c r="AG22" s="17"/>
      <c r="AH22" s="18"/>
      <c r="AI22" s="6"/>
      <c r="AJ22" s="335"/>
      <c r="AK22" s="335"/>
      <c r="AL22" s="335"/>
      <c r="AM22" s="6"/>
      <c r="AN22" s="7"/>
    </row>
    <row r="23" spans="1:53" ht="15" customHeight="1" x14ac:dyDescent="0.25">
      <c r="A23" s="5"/>
      <c r="B23" s="57" t="s">
        <v>38</v>
      </c>
      <c r="C23" s="336" t="s">
        <v>39</v>
      </c>
      <c r="D23" s="337"/>
      <c r="E23" s="58" t="s">
        <v>40</v>
      </c>
      <c r="F23" s="336" t="s">
        <v>41</v>
      </c>
      <c r="G23" s="337"/>
      <c r="H23" s="59" t="s">
        <v>39</v>
      </c>
      <c r="I23" s="60"/>
      <c r="J23" s="58" t="s">
        <v>40</v>
      </c>
      <c r="K23" s="336" t="s">
        <v>41</v>
      </c>
      <c r="L23" s="337"/>
      <c r="M23" s="59" t="s">
        <v>39</v>
      </c>
      <c r="N23" s="60"/>
      <c r="O23" s="58" t="s">
        <v>40</v>
      </c>
      <c r="P23" s="336" t="s">
        <v>41</v>
      </c>
      <c r="Q23" s="337"/>
      <c r="R23" s="59" t="s">
        <v>39</v>
      </c>
      <c r="S23" s="60"/>
      <c r="T23" s="58" t="s">
        <v>40</v>
      </c>
      <c r="U23" s="336" t="s">
        <v>41</v>
      </c>
      <c r="V23" s="338"/>
      <c r="W23" s="6"/>
      <c r="X23" s="7"/>
      <c r="Y23" s="5"/>
      <c r="Z23" s="6"/>
      <c r="AA23" s="6"/>
      <c r="AB23" s="6"/>
      <c r="AC23" s="6"/>
      <c r="AD23" s="356"/>
      <c r="AE23" s="26"/>
      <c r="AF23" s="17"/>
      <c r="AG23" s="17"/>
      <c r="AH23" s="18"/>
      <c r="AI23" s="6"/>
      <c r="AJ23" s="335"/>
      <c r="AK23" s="335"/>
      <c r="AL23" s="335"/>
      <c r="AM23" s="6"/>
      <c r="AN23" s="7"/>
    </row>
    <row r="24" spans="1:53" ht="14.25" customHeight="1" x14ac:dyDescent="0.25">
      <c r="A24" s="5"/>
      <c r="B24" s="61" t="s">
        <v>42</v>
      </c>
      <c r="C24" s="339">
        <v>0</v>
      </c>
      <c r="D24" s="340"/>
      <c r="E24" s="62">
        <v>0</v>
      </c>
      <c r="F24" s="339">
        <v>0</v>
      </c>
      <c r="G24" s="340"/>
      <c r="H24" s="339">
        <v>0</v>
      </c>
      <c r="I24" s="340"/>
      <c r="J24" s="62">
        <v>0</v>
      </c>
      <c r="K24" s="339">
        <v>0</v>
      </c>
      <c r="L24" s="340"/>
      <c r="M24" s="339">
        <v>0</v>
      </c>
      <c r="N24" s="340"/>
      <c r="O24" s="62">
        <v>0</v>
      </c>
      <c r="P24" s="339">
        <v>0</v>
      </c>
      <c r="Q24" s="340"/>
      <c r="R24" s="339">
        <v>0</v>
      </c>
      <c r="S24" s="340"/>
      <c r="T24" s="62">
        <v>0</v>
      </c>
      <c r="U24" s="339">
        <v>0</v>
      </c>
      <c r="V24" s="352"/>
      <c r="W24" s="6"/>
      <c r="X24" s="7"/>
      <c r="Y24" s="5"/>
      <c r="Z24" s="6"/>
      <c r="AA24" s="6"/>
      <c r="AB24" s="6"/>
      <c r="AC24" s="6"/>
      <c r="AD24" s="356"/>
      <c r="AE24" s="63"/>
      <c r="AF24" s="31"/>
      <c r="AG24" s="31"/>
      <c r="AH24" s="18"/>
      <c r="AI24" s="284" t="str">
        <f>IF($M$26="YES","RT-Bypass Lane","")</f>
        <v/>
      </c>
      <c r="AJ24" s="335"/>
      <c r="AK24" s="335"/>
      <c r="AL24" s="335"/>
      <c r="AM24" s="6"/>
      <c r="AN24" s="7"/>
    </row>
    <row r="25" spans="1:53" ht="20.25" customHeight="1" x14ac:dyDescent="0.25">
      <c r="A25" s="5"/>
      <c r="B25" s="64" t="s">
        <v>43</v>
      </c>
      <c r="C25" s="341" t="s">
        <v>44</v>
      </c>
      <c r="D25" s="342"/>
      <c r="E25" s="65"/>
      <c r="F25" s="341" t="s">
        <v>45</v>
      </c>
      <c r="G25" s="342"/>
      <c r="H25" s="341" t="s">
        <v>44</v>
      </c>
      <c r="I25" s="342"/>
      <c r="J25" s="65"/>
      <c r="K25" s="341" t="s">
        <v>44</v>
      </c>
      <c r="L25" s="342"/>
      <c r="M25" s="341" t="s">
        <v>44</v>
      </c>
      <c r="N25" s="342"/>
      <c r="O25" s="65"/>
      <c r="P25" s="341" t="s">
        <v>44</v>
      </c>
      <c r="Q25" s="342"/>
      <c r="R25" s="341" t="s">
        <v>44</v>
      </c>
      <c r="S25" s="342"/>
      <c r="T25" s="65"/>
      <c r="U25" s="341" t="s">
        <v>44</v>
      </c>
      <c r="V25" s="353"/>
      <c r="W25" s="6"/>
      <c r="X25" s="7"/>
      <c r="Y25" s="5"/>
      <c r="Z25" s="6"/>
      <c r="AA25" s="6"/>
      <c r="AB25" s="6"/>
      <c r="AC25" s="6"/>
      <c r="AD25" s="354" t="str">
        <f>IF(SUM($F$27,$H$27,$M$31,$T$27)&gt;0,SUM($F$27,$H$27,$M$31,$T$27),"")</f>
        <v/>
      </c>
      <c r="AE25" s="63"/>
      <c r="AF25" s="31"/>
      <c r="AG25" s="355" t="str">
        <f>IF(OR(AND(O24=1,M25="yes",P25="No"),AND($O$24=2,$M$25="YES")),"Thru-Left",IF($M$24=1,"Left",IF(AND($O$24=1,$M$25="yes",$P$25="Yes"),"Left-Thru-Right","")))</f>
        <v/>
      </c>
      <c r="AH25" s="358" t="str">
        <f>IF(AND($O$24=2,$P$25="YES",$M$25="yes"),"Thru-Right",IF($P$24=1,"Right",IF(AND($O$24=1,$M$25="yes",$P$25="Yes",$M$24=0),"",IF(AND($M$24=1,$O$24=1,$P$25="yes",$M$25="No"),"Thru-Right",IF(AND(M24=1,O24=1,M25="yes",P25="yes"),"Left-Thru-Right",IF(AND(O24=2,M25="yes",P25="no",P24=0),"Thru",""))))))</f>
        <v/>
      </c>
      <c r="AI25" s="284"/>
      <c r="AJ25" s="335"/>
      <c r="AK25" s="335"/>
      <c r="AL25" s="335"/>
      <c r="AM25" s="6"/>
      <c r="AN25" s="7"/>
    </row>
    <row r="26" spans="1:53" ht="21.75" customHeight="1" x14ac:dyDescent="0.25">
      <c r="A26" s="5"/>
      <c r="B26" s="66" t="s">
        <v>46</v>
      </c>
      <c r="C26" s="361" t="s">
        <v>44</v>
      </c>
      <c r="D26" s="362"/>
      <c r="E26" s="362"/>
      <c r="F26" s="362"/>
      <c r="G26" s="363"/>
      <c r="H26" s="361" t="s">
        <v>44</v>
      </c>
      <c r="I26" s="362"/>
      <c r="J26" s="362"/>
      <c r="K26" s="362"/>
      <c r="L26" s="363"/>
      <c r="M26" s="361" t="s">
        <v>44</v>
      </c>
      <c r="N26" s="362"/>
      <c r="O26" s="362"/>
      <c r="P26" s="362"/>
      <c r="Q26" s="363"/>
      <c r="R26" s="361" t="s">
        <v>44</v>
      </c>
      <c r="S26" s="362"/>
      <c r="T26" s="362"/>
      <c r="U26" s="362"/>
      <c r="V26" s="370"/>
      <c r="W26" s="6"/>
      <c r="X26" s="7"/>
      <c r="Y26" s="5"/>
      <c r="Z26" s="6"/>
      <c r="AA26" s="6"/>
      <c r="AB26" s="6"/>
      <c r="AC26" s="6"/>
      <c r="AD26" s="354"/>
      <c r="AE26" s="26"/>
      <c r="AF26" s="17"/>
      <c r="AG26" s="355"/>
      <c r="AH26" s="358"/>
      <c r="AI26" s="284"/>
      <c r="AJ26" s="6"/>
      <c r="AK26" s="6"/>
      <c r="AL26" s="6"/>
      <c r="AM26" s="6"/>
      <c r="AN26" s="7"/>
    </row>
    <row r="27" spans="1:53" ht="16.5" customHeight="1" x14ac:dyDescent="0.25">
      <c r="A27" s="5"/>
      <c r="B27" s="67" t="s">
        <v>47</v>
      </c>
      <c r="C27" s="371"/>
      <c r="D27" s="366"/>
      <c r="E27" s="68"/>
      <c r="F27" s="366"/>
      <c r="G27" s="366"/>
      <c r="H27" s="366"/>
      <c r="I27" s="366"/>
      <c r="J27" s="68"/>
      <c r="K27" s="366"/>
      <c r="L27" s="366"/>
      <c r="M27" s="366"/>
      <c r="N27" s="366"/>
      <c r="O27" s="68"/>
      <c r="P27" s="366"/>
      <c r="Q27" s="366"/>
      <c r="R27" s="366"/>
      <c r="S27" s="366"/>
      <c r="T27" s="68"/>
      <c r="U27" s="366"/>
      <c r="V27" s="367"/>
      <c r="W27" s="6"/>
      <c r="X27" s="7"/>
      <c r="Y27" s="5"/>
      <c r="Z27" s="6"/>
      <c r="AA27" s="6"/>
      <c r="AB27" s="6"/>
      <c r="AC27" s="6"/>
      <c r="AD27" s="357" t="str">
        <f>IF($AD$25="","","ê")</f>
        <v/>
      </c>
      <c r="AE27" s="26"/>
      <c r="AF27" s="17"/>
      <c r="AG27" s="355"/>
      <c r="AH27" s="358"/>
      <c r="AI27" s="284"/>
      <c r="AJ27" s="6"/>
      <c r="AK27" s="6"/>
      <c r="AL27" s="6"/>
      <c r="AM27" s="6"/>
      <c r="AN27" s="7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</row>
    <row r="28" spans="1:53" x14ac:dyDescent="0.25">
      <c r="A28" s="5"/>
      <c r="B28" s="70" t="s">
        <v>48</v>
      </c>
      <c r="C28" s="360">
        <f>SUM(C27:G27)</f>
        <v>0</v>
      </c>
      <c r="D28" s="368"/>
      <c r="E28" s="368"/>
      <c r="F28" s="368"/>
      <c r="G28" s="368"/>
      <c r="H28" s="368">
        <f t="shared" ref="H28" si="0">SUM(H27:L27)</f>
        <v>0</v>
      </c>
      <c r="I28" s="368"/>
      <c r="J28" s="368"/>
      <c r="K28" s="368"/>
      <c r="L28" s="368"/>
      <c r="M28" s="368">
        <f t="shared" ref="M28" si="1">SUM(M27:Q27)</f>
        <v>0</v>
      </c>
      <c r="N28" s="368"/>
      <c r="O28" s="368"/>
      <c r="P28" s="368"/>
      <c r="Q28" s="368"/>
      <c r="R28" s="368">
        <f>SUM(R27:V27)</f>
        <v>0</v>
      </c>
      <c r="S28" s="368"/>
      <c r="T28" s="368"/>
      <c r="U28" s="368"/>
      <c r="V28" s="369"/>
      <c r="W28" s="6"/>
      <c r="X28" s="7"/>
      <c r="Y28" s="5"/>
      <c r="Z28" s="6"/>
      <c r="AA28" s="6"/>
      <c r="AB28" s="6"/>
      <c r="AC28" s="6"/>
      <c r="AD28" s="357"/>
      <c r="AE28" s="26"/>
      <c r="AF28" s="17"/>
      <c r="AG28" s="355"/>
      <c r="AH28" s="358"/>
      <c r="AI28" s="284"/>
      <c r="AJ28" s="6"/>
      <c r="AK28" s="6" t="s">
        <v>14</v>
      </c>
      <c r="AL28" s="6"/>
      <c r="AM28" s="6"/>
      <c r="AN28" s="7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</row>
    <row r="29" spans="1:53" x14ac:dyDescent="0.25">
      <c r="A29" s="5"/>
      <c r="B29" s="70" t="s">
        <v>49</v>
      </c>
      <c r="C29" s="359"/>
      <c r="D29" s="278"/>
      <c r="E29" s="278"/>
      <c r="F29" s="278"/>
      <c r="G29" s="360"/>
      <c r="H29" s="359"/>
      <c r="I29" s="278"/>
      <c r="J29" s="278"/>
      <c r="K29" s="278"/>
      <c r="L29" s="360"/>
      <c r="M29" s="359"/>
      <c r="N29" s="278"/>
      <c r="O29" s="278"/>
      <c r="P29" s="278"/>
      <c r="Q29" s="360"/>
      <c r="R29" s="359"/>
      <c r="S29" s="278"/>
      <c r="T29" s="278"/>
      <c r="U29" s="278"/>
      <c r="V29" s="279"/>
      <c r="W29" s="6"/>
      <c r="X29" s="7"/>
      <c r="Y29" s="5"/>
      <c r="Z29" s="6"/>
      <c r="AA29" s="6"/>
      <c r="AB29" s="6"/>
      <c r="AC29" s="6"/>
      <c r="AD29" s="6"/>
      <c r="AE29" s="26"/>
      <c r="AF29" s="17"/>
      <c r="AG29" s="26"/>
      <c r="AH29" s="17"/>
      <c r="AI29" s="6"/>
      <c r="AJ29" s="6"/>
      <c r="AK29" s="6"/>
      <c r="AL29" s="6"/>
      <c r="AM29" s="6"/>
      <c r="AN29" s="7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</row>
    <row r="30" spans="1:53" ht="15.75" x14ac:dyDescent="0.25">
      <c r="A30" s="5"/>
      <c r="B30" s="67" t="s">
        <v>50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5"/>
      <c r="W30" s="71"/>
      <c r="X30" s="7"/>
      <c r="Y30" s="5"/>
      <c r="Z30" s="6"/>
      <c r="AA30" s="6"/>
      <c r="AB30" s="6"/>
      <c r="AC30" s="6"/>
      <c r="AD30" s="6"/>
      <c r="AE30" s="256" t="s">
        <v>51</v>
      </c>
      <c r="AF30" s="257"/>
      <c r="AG30" s="257"/>
      <c r="AH30" s="258"/>
      <c r="AI30" s="6"/>
      <c r="AJ30" s="6"/>
      <c r="AK30" s="6"/>
      <c r="AL30" s="6"/>
      <c r="AM30" s="6"/>
      <c r="AN30" s="7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</row>
    <row r="31" spans="1:53" x14ac:dyDescent="0.25">
      <c r="A31" s="5"/>
      <c r="B31" s="72" t="s">
        <v>52</v>
      </c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9"/>
      <c r="W31" s="73"/>
      <c r="X31" s="7"/>
      <c r="Y31" s="5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7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</row>
    <row r="32" spans="1:53" x14ac:dyDescent="0.25">
      <c r="A32" s="5"/>
      <c r="B32" s="67" t="s">
        <v>53</v>
      </c>
      <c r="C32" s="359"/>
      <c r="D32" s="278"/>
      <c r="E32" s="278"/>
      <c r="F32" s="278"/>
      <c r="G32" s="360"/>
      <c r="H32" s="359"/>
      <c r="I32" s="278"/>
      <c r="J32" s="278"/>
      <c r="K32" s="278"/>
      <c r="L32" s="360"/>
      <c r="M32" s="359"/>
      <c r="N32" s="278"/>
      <c r="O32" s="278"/>
      <c r="P32" s="278"/>
      <c r="Q32" s="360"/>
      <c r="R32" s="359"/>
      <c r="S32" s="278"/>
      <c r="T32" s="278"/>
      <c r="U32" s="278"/>
      <c r="V32" s="279"/>
      <c r="W32" s="74"/>
      <c r="X32" s="7"/>
      <c r="Y32" s="5"/>
      <c r="Z32" s="6"/>
      <c r="AA32" s="6"/>
      <c r="AB32" s="6"/>
      <c r="AC32" s="387" t="s">
        <v>54</v>
      </c>
      <c r="AD32" s="387"/>
      <c r="AE32" s="387"/>
      <c r="AF32" s="387"/>
      <c r="AG32" s="387"/>
      <c r="AH32" s="387"/>
      <c r="AI32" s="387"/>
      <c r="AJ32" s="387"/>
      <c r="AK32" s="6"/>
      <c r="AL32" s="6"/>
      <c r="AM32" s="6"/>
      <c r="AN32" s="7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</row>
    <row r="33" spans="1:53" ht="16.5" thickBot="1" x14ac:dyDescent="0.3">
      <c r="A33" s="5"/>
      <c r="B33" s="75" t="s">
        <v>55</v>
      </c>
      <c r="C33" s="372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4"/>
      <c r="W33" s="76"/>
      <c r="X33" s="7"/>
      <c r="Y33" s="5"/>
      <c r="Z33" s="6"/>
      <c r="AA33" s="6"/>
      <c r="AB33" s="6"/>
      <c r="AC33" s="6"/>
      <c r="AK33" s="6"/>
      <c r="AL33" s="6"/>
      <c r="AM33" s="6"/>
      <c r="AN33" s="7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</row>
    <row r="34" spans="1:53" ht="15.75" thickBot="1" x14ac:dyDescent="0.3">
      <c r="A34" s="7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16"/>
      <c r="X34" s="7"/>
      <c r="Y34" s="5"/>
      <c r="Z34" s="6"/>
      <c r="AA34" s="6"/>
      <c r="AB34" s="6"/>
      <c r="AC34" s="6"/>
      <c r="AD34" s="6"/>
      <c r="AE34" s="74"/>
      <c r="AF34" s="375">
        <f>SUM($H$27,$J$27,$M$27,$H$31,$M$31,$C$31)</f>
        <v>0</v>
      </c>
      <c r="AG34" s="376"/>
      <c r="AH34" s="6"/>
      <c r="AI34" s="6"/>
      <c r="AJ34" s="6"/>
      <c r="AK34" s="6"/>
      <c r="AL34" s="6"/>
      <c r="AM34" s="6"/>
      <c r="AN34" s="7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</row>
    <row r="35" spans="1:53" ht="15.75" thickBot="1" x14ac:dyDescent="0.3">
      <c r="A35" s="5"/>
      <c r="B35" s="377" t="s">
        <v>56</v>
      </c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9"/>
      <c r="N35" s="6"/>
      <c r="O35" s="6"/>
      <c r="P35" s="6"/>
      <c r="Q35" s="6"/>
      <c r="R35" s="6"/>
      <c r="S35" s="6"/>
      <c r="T35" s="6"/>
      <c r="U35" s="6"/>
      <c r="V35" s="6"/>
      <c r="W35" s="16"/>
      <c r="X35" s="7"/>
      <c r="Y35" s="5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7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</row>
    <row r="36" spans="1:53" x14ac:dyDescent="0.25">
      <c r="A36" s="5"/>
      <c r="B36" s="323" t="s">
        <v>57</v>
      </c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1"/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  <c r="Y36" s="5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7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</row>
    <row r="37" spans="1:53" x14ac:dyDescent="0.25">
      <c r="A37" s="5"/>
      <c r="B37" s="382" t="s">
        <v>58</v>
      </c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4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  <c r="Y37" s="5"/>
      <c r="Z37" s="6"/>
      <c r="AA37" s="6"/>
      <c r="AB37" s="6"/>
      <c r="AC37" s="6"/>
      <c r="AD37" s="385">
        <f>SUM($R$27,$T$27,$H$27,$H$31,$M$31,$R$31)</f>
        <v>0</v>
      </c>
      <c r="AE37" s="6"/>
      <c r="AF37" s="6"/>
      <c r="AG37" s="6"/>
      <c r="AH37" s="6"/>
      <c r="AI37" s="385">
        <f>SUM($M$27,$O$27,$C$27,$M$31,$R$31,$C$31)</f>
        <v>0</v>
      </c>
      <c r="AJ37" s="6"/>
      <c r="AK37" s="6"/>
      <c r="AL37" s="6"/>
      <c r="AM37" s="6"/>
      <c r="AN37" s="7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</row>
    <row r="38" spans="1:53" ht="15.75" x14ac:dyDescent="0.25">
      <c r="A38" s="5"/>
      <c r="B38" s="391" t="s">
        <v>59</v>
      </c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3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  <c r="Y38" s="78"/>
      <c r="Z38" s="71"/>
      <c r="AA38" s="6"/>
      <c r="AB38" s="6"/>
      <c r="AC38" s="6"/>
      <c r="AD38" s="386"/>
      <c r="AE38" s="6"/>
      <c r="AF38" s="6"/>
      <c r="AG38" s="6"/>
      <c r="AH38" s="6"/>
      <c r="AI38" s="386"/>
      <c r="AJ38" s="6"/>
      <c r="AK38" s="6"/>
      <c r="AL38" s="6"/>
      <c r="AM38" s="6"/>
      <c r="AN38" s="7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</row>
    <row r="39" spans="1:53" ht="15.75" x14ac:dyDescent="0.25">
      <c r="A39" s="5"/>
      <c r="B39" s="394" t="s">
        <v>60</v>
      </c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6"/>
      <c r="N39" s="6"/>
      <c r="O39" s="6"/>
      <c r="P39" s="6"/>
      <c r="Q39" s="6"/>
      <c r="R39" s="6"/>
      <c r="S39" s="6"/>
      <c r="T39" s="6" t="s">
        <v>61</v>
      </c>
      <c r="U39" s="6"/>
      <c r="V39" s="6"/>
      <c r="W39" s="6"/>
      <c r="X39" s="79"/>
      <c r="Y39" s="80"/>
      <c r="Z39" s="73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7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</row>
    <row r="40" spans="1:53" x14ac:dyDescent="0.25">
      <c r="A40" s="5"/>
      <c r="B40" s="391" t="s">
        <v>62</v>
      </c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3"/>
      <c r="N40" s="6"/>
      <c r="O40" s="6"/>
      <c r="P40" s="6"/>
      <c r="Q40" s="6"/>
      <c r="R40" s="6"/>
      <c r="S40" s="6"/>
      <c r="T40" s="6"/>
      <c r="U40" s="6"/>
      <c r="V40" s="6"/>
      <c r="W40" s="6"/>
      <c r="X40" s="81"/>
      <c r="Y40" s="82"/>
      <c r="Z40" s="74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7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</row>
    <row r="41" spans="1:53" ht="15.75" thickBot="1" x14ac:dyDescent="0.3">
      <c r="A41" s="5"/>
      <c r="B41" s="397" t="s">
        <v>63</v>
      </c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9"/>
      <c r="N41" s="6"/>
      <c r="O41" s="6"/>
      <c r="P41" s="6"/>
      <c r="Q41" s="6"/>
      <c r="R41" s="6"/>
      <c r="S41" s="6"/>
      <c r="T41" s="6"/>
      <c r="U41" s="6"/>
      <c r="V41" s="6"/>
      <c r="W41" s="6"/>
      <c r="X41" s="83"/>
      <c r="Y41" s="84"/>
      <c r="Z41" s="76"/>
      <c r="AA41" s="6"/>
      <c r="AB41" s="6"/>
      <c r="AC41" s="6"/>
      <c r="AD41" s="6"/>
      <c r="AE41" s="6"/>
      <c r="AF41" s="400">
        <f>SUM($C$27,$E$27,$R$27,$C$31,$H$31,$R$31)</f>
        <v>0</v>
      </c>
      <c r="AG41" s="401"/>
      <c r="AH41" s="6"/>
      <c r="AI41" s="6"/>
      <c r="AJ41" s="6"/>
      <c r="AK41" s="6"/>
      <c r="AL41" s="6"/>
      <c r="AM41" s="6"/>
      <c r="AN41" s="7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</row>
    <row r="42" spans="1:53" x14ac:dyDescent="0.25">
      <c r="A42" s="5"/>
      <c r="B42" s="388" t="s">
        <v>64</v>
      </c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85"/>
      <c r="O42" s="85"/>
      <c r="P42" s="6"/>
      <c r="Q42" s="6"/>
      <c r="R42" s="6"/>
      <c r="S42" s="6"/>
      <c r="T42" s="6"/>
      <c r="U42" s="6"/>
      <c r="V42" s="6"/>
      <c r="W42" s="6"/>
      <c r="X42" s="86"/>
      <c r="Y42" s="15"/>
      <c r="Z42" s="16"/>
      <c r="AA42" s="6"/>
      <c r="AB42" s="6"/>
      <c r="AC42" s="6"/>
      <c r="AD42" s="6"/>
      <c r="AE42" s="6"/>
      <c r="AF42" s="6"/>
      <c r="AG42" s="389"/>
      <c r="AH42" s="389"/>
      <c r="AI42" s="389"/>
      <c r="AJ42" s="389"/>
      <c r="AK42" s="389"/>
      <c r="AL42" s="389"/>
      <c r="AM42" s="389"/>
      <c r="AN42" s="7"/>
    </row>
    <row r="43" spans="1:53" ht="15.75" thickBot="1" x14ac:dyDescent="0.3">
      <c r="A43" s="22"/>
      <c r="B43" s="87" t="s">
        <v>65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88"/>
      <c r="Y43" s="89"/>
      <c r="Z43" s="89"/>
      <c r="AA43" s="23"/>
      <c r="AB43" s="23"/>
      <c r="AC43" s="23" t="s">
        <v>66</v>
      </c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4"/>
    </row>
    <row r="44" spans="1:5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16"/>
    </row>
    <row r="45" spans="1:5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16"/>
      <c r="X45" s="90"/>
    </row>
    <row r="46" spans="1:53" x14ac:dyDescent="0.25">
      <c r="M46" s="390"/>
      <c r="N46" s="390"/>
      <c r="O46" s="390"/>
      <c r="P46" s="390"/>
      <c r="Q46" s="390"/>
      <c r="R46" s="390"/>
      <c r="S46" s="390"/>
      <c r="T46" s="390"/>
      <c r="U46" s="390"/>
      <c r="V46" s="90"/>
    </row>
    <row r="251" spans="2:2" ht="27" x14ac:dyDescent="0.35">
      <c r="B251" s="91"/>
    </row>
  </sheetData>
  <dataConsolidate/>
  <mergeCells count="135">
    <mergeCell ref="B42:M42"/>
    <mergeCell ref="AG42:AM42"/>
    <mergeCell ref="M46:O46"/>
    <mergeCell ref="P46:R46"/>
    <mergeCell ref="S46:U46"/>
    <mergeCell ref="AI37:AI38"/>
    <mergeCell ref="B38:M38"/>
    <mergeCell ref="B39:M39"/>
    <mergeCell ref="B40:M40"/>
    <mergeCell ref="B41:M41"/>
    <mergeCell ref="AF41:AG41"/>
    <mergeCell ref="C33:V33"/>
    <mergeCell ref="AF34:AG34"/>
    <mergeCell ref="B35:M35"/>
    <mergeCell ref="B36:M36"/>
    <mergeCell ref="B37:M37"/>
    <mergeCell ref="AD37:AD38"/>
    <mergeCell ref="AE30:AH30"/>
    <mergeCell ref="C31:G31"/>
    <mergeCell ref="H31:L31"/>
    <mergeCell ref="M31:Q31"/>
    <mergeCell ref="R31:V31"/>
    <mergeCell ref="C32:G32"/>
    <mergeCell ref="H32:L32"/>
    <mergeCell ref="M32:Q32"/>
    <mergeCell ref="R32:V32"/>
    <mergeCell ref="AC32:AJ32"/>
    <mergeCell ref="C29:G29"/>
    <mergeCell ref="H29:L29"/>
    <mergeCell ref="M29:Q29"/>
    <mergeCell ref="C26:G26"/>
    <mergeCell ref="H26:L26"/>
    <mergeCell ref="M26:Q26"/>
    <mergeCell ref="R29:V29"/>
    <mergeCell ref="C30:G30"/>
    <mergeCell ref="H30:L30"/>
    <mergeCell ref="M30:Q30"/>
    <mergeCell ref="R30:V30"/>
    <mergeCell ref="P27:Q27"/>
    <mergeCell ref="R27:S27"/>
    <mergeCell ref="U27:V27"/>
    <mergeCell ref="C28:G28"/>
    <mergeCell ref="H28:L28"/>
    <mergeCell ref="M28:Q28"/>
    <mergeCell ref="R28:V28"/>
    <mergeCell ref="R26:V26"/>
    <mergeCell ref="C27:D27"/>
    <mergeCell ref="F27:G27"/>
    <mergeCell ref="H27:I27"/>
    <mergeCell ref="K27:L27"/>
    <mergeCell ref="M27:N27"/>
    <mergeCell ref="B20:V20"/>
    <mergeCell ref="B21:V21"/>
    <mergeCell ref="C22:G22"/>
    <mergeCell ref="H22:L22"/>
    <mergeCell ref="M22:Q22"/>
    <mergeCell ref="R22:V22"/>
    <mergeCell ref="R24:S24"/>
    <mergeCell ref="U24:V24"/>
    <mergeCell ref="AI24:AI28"/>
    <mergeCell ref="R25:S25"/>
    <mergeCell ref="U25:V25"/>
    <mergeCell ref="AD25:AD26"/>
    <mergeCell ref="AG25:AG28"/>
    <mergeCell ref="AD22:AD24"/>
    <mergeCell ref="AD27:AD28"/>
    <mergeCell ref="AH25:AH28"/>
    <mergeCell ref="AM15:AM18"/>
    <mergeCell ref="B16:V16"/>
    <mergeCell ref="B17:V17"/>
    <mergeCell ref="B18:V18"/>
    <mergeCell ref="B19:V19"/>
    <mergeCell ref="AA19:AC19"/>
    <mergeCell ref="AJ22:AL25"/>
    <mergeCell ref="C23:D23"/>
    <mergeCell ref="F23:G23"/>
    <mergeCell ref="K23:L23"/>
    <mergeCell ref="P23:Q23"/>
    <mergeCell ref="U23:V23"/>
    <mergeCell ref="C24:D24"/>
    <mergeCell ref="F24:G24"/>
    <mergeCell ref="H24:I24"/>
    <mergeCell ref="K24:L24"/>
    <mergeCell ref="M24:N24"/>
    <mergeCell ref="P24:Q24"/>
    <mergeCell ref="C25:D25"/>
    <mergeCell ref="F25:G25"/>
    <mergeCell ref="H25:I25"/>
    <mergeCell ref="K25:L25"/>
    <mergeCell ref="M25:N25"/>
    <mergeCell ref="P25:Q25"/>
    <mergeCell ref="C14:F14"/>
    <mergeCell ref="G14:I14"/>
    <mergeCell ref="J14:N14"/>
    <mergeCell ref="O14:V14"/>
    <mergeCell ref="AJ14:AL14"/>
    <mergeCell ref="C15:F15"/>
    <mergeCell ref="G15:I15"/>
    <mergeCell ref="J15:V15"/>
    <mergeCell ref="Z15:Z18"/>
    <mergeCell ref="C12:F12"/>
    <mergeCell ref="G12:I12"/>
    <mergeCell ref="J12:N12"/>
    <mergeCell ref="O12:V12"/>
    <mergeCell ref="C13:F13"/>
    <mergeCell ref="G13:I13"/>
    <mergeCell ref="J13:N13"/>
    <mergeCell ref="O13:V13"/>
    <mergeCell ref="D9:I9"/>
    <mergeCell ref="B10:I10"/>
    <mergeCell ref="J10:V10"/>
    <mergeCell ref="AI10:AI11"/>
    <mergeCell ref="B11:I11"/>
    <mergeCell ref="J11:N11"/>
    <mergeCell ref="O11:V11"/>
    <mergeCell ref="J6:N6"/>
    <mergeCell ref="O6:V6"/>
    <mergeCell ref="AD6:AD10"/>
    <mergeCell ref="AI6:AI7"/>
    <mergeCell ref="C7:I7"/>
    <mergeCell ref="J7:N7"/>
    <mergeCell ref="O7:V7"/>
    <mergeCell ref="C8:I8"/>
    <mergeCell ref="O8:V8"/>
    <mergeCell ref="AI8:AI9"/>
    <mergeCell ref="C1:Q3"/>
    <mergeCell ref="Y1:AN1"/>
    <mergeCell ref="C4:V4"/>
    <mergeCell ref="AE4:AH4"/>
    <mergeCell ref="C5:I5"/>
    <mergeCell ref="J5:N5"/>
    <mergeCell ref="O5:V5"/>
    <mergeCell ref="AE5:AE9"/>
    <mergeCell ref="AF5:AF9"/>
    <mergeCell ref="C6:I6"/>
  </mergeCells>
  <conditionalFormatting sqref="AA18:AC18 AA15:AD15">
    <cfRule type="expression" dxfId="3" priority="4">
      <formula>$AB$18=""</formula>
    </cfRule>
  </conditionalFormatting>
  <conditionalFormatting sqref="AJ15:AL15 AJ18:AL18">
    <cfRule type="expression" dxfId="2" priority="3">
      <formula>$AK$15=""</formula>
    </cfRule>
  </conditionalFormatting>
  <conditionalFormatting sqref="AE5:AE12 AH5:AH13">
    <cfRule type="expression" dxfId="1" priority="2">
      <formula>$AE$5=""</formula>
    </cfRule>
  </conditionalFormatting>
  <conditionalFormatting sqref="AH21:AH29 AE21:AE29">
    <cfRule type="expression" dxfId="0" priority="1">
      <formula>$AH$25=""</formula>
    </cfRule>
  </conditionalFormatting>
  <dataValidations count="6">
    <dataValidation type="list" showInputMessage="1" showErrorMessage="1" error="Is your proposed Roundabout a Single Lane or a Dual Lane?" promptTitle="Roundabout Type" prompt="Select your roundabout size_x000a_ " sqref="B18" xr:uid="{00000000-0002-0000-0100-000000000000}">
      <formula1>"Single-lane, Dual-Lane"</formula1>
    </dataValidation>
    <dataValidation type="list" allowBlank="1" showInputMessage="1" showErrorMessage="1" promptTitle="Are lanes shared?" prompt="Yes - Only if there is a RT bypass lane_x000a_No - Only if there is not a RT bypass lane" sqref="R26 M26 H26 C26" xr:uid="{00000000-0002-0000-0100-000001000000}">
      <formula1>"YES,NO"</formula1>
    </dataValidation>
    <dataValidation type="list" allowBlank="1" showInputMessage="1" showErrorMessage="1" promptTitle="Are lanes shared?" prompt="Yes - Only if thru lane is shared with the LT traffic_x000a_No - Only if there are no lanes shred with LT movement" sqref="C25:D25 R25 H25 M25" xr:uid="{00000000-0002-0000-0100-000002000000}">
      <formula1>"YES,NO"</formula1>
    </dataValidation>
    <dataValidation type="list" allowBlank="1" showInputMessage="1" showErrorMessage="1" promptTitle="Are lanes shared?" prompt="Yes - Only if thru lane is shared with the RT traffic_x000a_No - Only if there are no lanes shred with RT movement" sqref="F25:G25 K25 P25 W34 U25" xr:uid="{00000000-0002-0000-0100-000003000000}">
      <formula1>"YES,NO"</formula1>
    </dataValidation>
    <dataValidation type="list" allowBlank="1" showInputMessage="1" showErrorMessage="1" sqref="U24 F24:H24 R24 W33 P24 C24:D24 M24 K24" xr:uid="{00000000-0002-0000-0100-000004000000}">
      <formula1>"0,1"</formula1>
    </dataValidation>
    <dataValidation type="list" allowBlank="1" showInputMessage="1" showErrorMessage="1" sqref="J24 O24 T24 E24" xr:uid="{00000000-0002-0000-0100-000005000000}">
      <formula1>"0,1,2"</formula1>
    </dataValidation>
  </dataValidations>
  <pageMargins left="0.7" right="0.7" top="0.75" bottom="0.75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1B8952-53CB-4F1A-BB5B-2C8A3FF164E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6336F6-EAE3-45DA-8B55-A3A525633DEB}"/>
</file>

<file path=customXml/itemProps3.xml><?xml version="1.0" encoding="utf-8"?>
<ds:datastoreItem xmlns:ds="http://schemas.openxmlformats.org/officeDocument/2006/customXml" ds:itemID="{8B72095D-A37D-4B1D-A247-CF2669D98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Traffic FLow Worksheet</vt:lpstr>
      <vt:lpstr>Draft</vt:lpstr>
      <vt:lpstr>Draft!Print_Area</vt:lpstr>
      <vt:lpstr>'Traffic FLow Worksheet'!Print_Area</vt:lpstr>
    </vt:vector>
  </TitlesOfParts>
  <Company>The Sernas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NEmery</dc:creator>
  <cp:lastModifiedBy>Haskell, Vicki S - DOT</cp:lastModifiedBy>
  <cp:lastPrinted>2025-01-27T19:46:35Z</cp:lastPrinted>
  <dcterms:created xsi:type="dcterms:W3CDTF">2005-03-09T19:01:18Z</dcterms:created>
  <dcterms:modified xsi:type="dcterms:W3CDTF">2025-01-27T21:32:20Z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0x01010084F54288C657724180ED1312F00F45E4</vt:lpwstr>
  </property>
</Properties>
</file>