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X:\4666458\222868.01\TECH\Worksheet\"/>
    </mc:Choice>
  </mc:AlternateContent>
  <xr:revisionPtr revIDLastSave="0" documentId="13_ncr:1_{126B2E8E-8BED-4C98-A763-C135B6DBA886}" xr6:coauthVersionLast="47" xr6:coauthVersionMax="47" xr10:uidLastSave="{00000000-0000-0000-0000-000000000000}"/>
  <bookViews>
    <workbookView xWindow="28680" yWindow="-120" windowWidth="29040" windowHeight="15840" xr2:uid="{00000000-000D-0000-FFFF-FFFF00000000}"/>
  </bookViews>
  <sheets>
    <sheet name="Form" sheetId="1" r:id="rId1"/>
    <sheet name="Figure 3" sheetId="5" r:id="rId2"/>
    <sheet name="Table 2" sheetId="3" r:id="rId3"/>
    <sheet name="Drop Downs" sheetId="2" r:id="rId4"/>
    <sheet name="Timeline" sheetId="6" r:id="rId5"/>
  </sheets>
  <definedNames>
    <definedName name="_xlnm.Print_Area" localSheetId="0">Form!$A$1:$N$215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6" i="1" l="1"/>
  <c r="S10" i="5"/>
  <c r="G39" i="3"/>
  <c r="G74" i="3"/>
  <c r="G88" i="3" s="1"/>
  <c r="G84" i="3"/>
  <c r="B84" i="3"/>
  <c r="G65" i="3"/>
  <c r="G68" i="3" s="1"/>
  <c r="B65" i="3"/>
  <c r="G75" i="3"/>
  <c r="G64" i="3"/>
  <c r="G86" i="3" s="1"/>
  <c r="G79" i="3" l="1"/>
  <c r="G77" i="3"/>
  <c r="G76" i="3"/>
  <c r="G78" i="3"/>
  <c r="G69" i="3"/>
  <c r="G85" i="3"/>
  <c r="B66" i="3"/>
  <c r="B74" i="3"/>
  <c r="B88" i="3" s="1"/>
  <c r="B85" i="3"/>
  <c r="G67" i="3"/>
  <c r="B64" i="3"/>
  <c r="B86" i="3" s="1"/>
  <c r="B68" i="3"/>
  <c r="B75" i="3"/>
  <c r="G66" i="3"/>
  <c r="G71" i="3" l="1"/>
  <c r="G87" i="3" s="1"/>
  <c r="G81" i="3"/>
  <c r="G89" i="3" s="1"/>
  <c r="G91" i="3" s="1"/>
  <c r="B79" i="3"/>
  <c r="B78" i="3"/>
  <c r="B76" i="3"/>
  <c r="B77" i="3"/>
  <c r="B69" i="3"/>
  <c r="B67" i="3"/>
  <c r="B81" i="3" l="1"/>
  <c r="B89" i="3" s="1"/>
  <c r="B71" i="3"/>
  <c r="B87" i="3" s="1"/>
  <c r="B91" i="3" l="1"/>
  <c r="G29" i="3" l="1"/>
  <c r="B30" i="3"/>
  <c r="B31" i="3" s="1"/>
  <c r="B39" i="3"/>
  <c r="B29" i="3"/>
  <c r="B33" i="3" l="1"/>
  <c r="B34" i="3"/>
  <c r="B32" i="3"/>
  <c r="B36" i="3" l="1"/>
  <c r="G53" i="3"/>
  <c r="G50" i="3"/>
  <c r="B50" i="3"/>
  <c r="B51" i="3"/>
  <c r="B53" i="3"/>
  <c r="G51" i="3"/>
  <c r="G148" i="1"/>
  <c r="G49" i="3" l="1"/>
  <c r="B49" i="3"/>
  <c r="G40" i="3"/>
  <c r="G30" i="3"/>
  <c r="B40" i="3"/>
  <c r="G120" i="1"/>
  <c r="B43" i="3" l="1"/>
  <c r="B41" i="3"/>
  <c r="B42" i="3"/>
  <c r="B44" i="3"/>
  <c r="G34" i="3"/>
  <c r="G31" i="3"/>
  <c r="G33" i="3"/>
  <c r="G32" i="3"/>
  <c r="G44" i="3"/>
  <c r="G41" i="3"/>
  <c r="G43" i="3"/>
  <c r="G42" i="3"/>
  <c r="G58" i="1"/>
  <c r="G106" i="1" s="1"/>
  <c r="G107" i="1" s="1"/>
  <c r="G170" i="1" l="1"/>
  <c r="G171" i="1" s="1"/>
  <c r="B52" i="3"/>
  <c r="G36" i="3"/>
  <c r="G52" i="3" s="1"/>
  <c r="B46" i="3"/>
  <c r="B54" i="3" s="1"/>
  <c r="G46" i="3"/>
  <c r="G54" i="3" s="1"/>
  <c r="G61" i="1"/>
  <c r="G95" i="1" s="1"/>
  <c r="G190" i="1"/>
  <c r="G189" i="1"/>
  <c r="G188" i="1"/>
  <c r="G185" i="1"/>
  <c r="B56" i="3" l="1"/>
  <c r="G56" i="3"/>
  <c r="G102" i="1"/>
  <c r="G103" i="1" s="1"/>
  <c r="G86" i="1"/>
  <c r="G155" i="1" l="1"/>
  <c r="G121" i="1"/>
  <c r="G79" i="1"/>
  <c r="G89" i="1" s="1"/>
  <c r="G72" i="1"/>
  <c r="G60" i="1"/>
  <c r="D162" i="1" s="1"/>
  <c r="G167" i="1" s="1"/>
  <c r="G97" i="1" l="1"/>
  <c r="G99" i="1" s="1"/>
  <c r="G101" i="1" s="1"/>
  <c r="G90" i="1"/>
  <c r="G104" i="1"/>
  <c r="T5" i="5" s="1"/>
  <c r="G112" i="1" l="1"/>
  <c r="G156" i="1"/>
  <c r="G168" i="1" s="1"/>
  <c r="T7" i="5" s="1"/>
  <c r="G154" i="1"/>
  <c r="G172" i="1" s="1"/>
  <c r="G108" i="1" l="1"/>
  <c r="G195" i="1" s="1"/>
  <c r="G113" i="1" l="1"/>
  <c r="G115" i="1" s="1"/>
  <c r="G177" i="1" l="1"/>
  <c r="G122" i="1"/>
  <c r="G147" i="1" s="1"/>
  <c r="G149" i="1" s="1"/>
  <c r="G151" i="1" s="1"/>
  <c r="G173" i="1" s="1"/>
  <c r="G176" i="1" s="1"/>
  <c r="G178" i="1" s="1"/>
</calcChain>
</file>

<file path=xl/sharedStrings.xml><?xml version="1.0" encoding="utf-8"?>
<sst xmlns="http://schemas.openxmlformats.org/spreadsheetml/2006/main" count="593" uniqueCount="361">
  <si>
    <t>Wisconsin Department of Transportation</t>
  </si>
  <si>
    <t>GUIDE FOR DETERMINING TIME REQUIREMENTS FOR</t>
  </si>
  <si>
    <t>TRAFFIC SIGNAL PREEMPTION AT HIGHWAY-RAIL GRADE CROSSINGS</t>
  </si>
  <si>
    <t>Date</t>
  </si>
  <si>
    <t>Completed by</t>
  </si>
  <si>
    <t>Region Approval</t>
  </si>
  <si>
    <t>City</t>
  </si>
  <si>
    <t>County</t>
  </si>
  <si>
    <t>Region</t>
  </si>
  <si>
    <t>Parallel Street Name</t>
  </si>
  <si>
    <t>Crossing Street Name</t>
  </si>
  <si>
    <t>Railroad Contact</t>
  </si>
  <si>
    <t>Phone</t>
  </si>
  <si>
    <t>Railroad</t>
  </si>
  <si>
    <t>Crossing DOT #</t>
  </si>
  <si>
    <t>M.P.</t>
  </si>
  <si>
    <t>Remarks</t>
  </si>
  <si>
    <t>Preempt verification and response time</t>
  </si>
  <si>
    <t>Worst-case conflicting vehicle time</t>
  </si>
  <si>
    <t>Preempt Trap Check</t>
  </si>
  <si>
    <t>Clearing of Clear Storage Distance</t>
  </si>
  <si>
    <t>Up</t>
  </si>
  <si>
    <t>Right</t>
  </si>
  <si>
    <t>Left</t>
  </si>
  <si>
    <t>↑</t>
  </si>
  <si>
    <t>↙</t>
  </si>
  <si>
    <t>↘</t>
  </si>
  <si>
    <t>←</t>
  </si>
  <si>
    <t>→</t>
  </si>
  <si>
    <t>↓</t>
  </si>
  <si>
    <t>↖</t>
  </si>
  <si>
    <t>↗</t>
  </si>
  <si>
    <t>Select North Arrow:</t>
  </si>
  <si>
    <t>Upper Right</t>
  </si>
  <si>
    <t>Lower Right</t>
  </si>
  <si>
    <t>Down</t>
  </si>
  <si>
    <t>Lower Left</t>
  </si>
  <si>
    <t>Upper Left</t>
  </si>
  <si>
    <t>18.</t>
  </si>
  <si>
    <t>School Bus</t>
  </si>
  <si>
    <t>C15</t>
  </si>
  <si>
    <t>Other</t>
  </si>
  <si>
    <t>1.</t>
  </si>
  <si>
    <t>2.</t>
  </si>
  <si>
    <t>3.</t>
  </si>
  <si>
    <t>4.</t>
  </si>
  <si>
    <t>5.</t>
  </si>
  <si>
    <t>6.</t>
  </si>
  <si>
    <t>7.</t>
  </si>
  <si>
    <t>8.</t>
  </si>
  <si>
    <t>Enter "0" if no stop bar is present</t>
  </si>
  <si>
    <t>GEOMETRIC DATA FOR CROSSING</t>
  </si>
  <si>
    <t>DESIGN VEHICLE DATA</t>
  </si>
  <si>
    <t>9.</t>
  </si>
  <si>
    <t>10.</t>
  </si>
  <si>
    <t>11.</t>
  </si>
  <si>
    <t>12.</t>
  </si>
  <si>
    <t>Based on Selected Design Vehicle</t>
  </si>
  <si>
    <t>a.</t>
  </si>
  <si>
    <t>Use only if "Other" Selected as Design Vehicle</t>
  </si>
  <si>
    <t>9a.</t>
  </si>
  <si>
    <t>Default Value</t>
  </si>
  <si>
    <t>Select Design Vehicle from Dropdown</t>
  </si>
  <si>
    <t>Passenger car vehicle length (LV, feet)…...............................</t>
  </si>
  <si>
    <t>Total design vehicle length (DVL, feet)…...............................</t>
  </si>
  <si>
    <t>Centerline turning radius of design vehicle (R, feet)…...............................</t>
  </si>
  <si>
    <t>Additional vehicle length, if needed (feet)…...............................</t>
  </si>
  <si>
    <t>Default design vehicle length (feet)….....................................................</t>
  </si>
  <si>
    <t>Approach grade. % ( 0 if approach is on downgrade)….....................................................</t>
  </si>
  <si>
    <t>Offset distance of left turn stop bar (OSB, feet)….....................................................</t>
  </si>
  <si>
    <t>Width of receiving approach (B, feet)….....................................................</t>
  </si>
  <si>
    <t>Stop bar setback distance (SBD, feet)….....................................................</t>
  </si>
  <si>
    <t>Minimum track clearance distance (MTCD, feet)….....................................................</t>
  </si>
  <si>
    <t>Clear storage distance (CSD, feet)….....................................................</t>
  </si>
  <si>
    <t>SECTION 2: RIGHT-OF-WAY TRANSFER TIME CALCULATION</t>
  </si>
  <si>
    <t>Preempt delay time (seconds)….....................................................</t>
  </si>
  <si>
    <t>13.</t>
  </si>
  <si>
    <t>14.</t>
  </si>
  <si>
    <t>15.</t>
  </si>
  <si>
    <t>Controller response time to preempt (seconds)….....................................................</t>
  </si>
  <si>
    <t>Preempt verification and response time (seconds)….....................................................</t>
  </si>
  <si>
    <t>Firmware Version:</t>
  </si>
  <si>
    <t>Manufacturer:</t>
  </si>
  <si>
    <t>16.</t>
  </si>
  <si>
    <t>17.</t>
  </si>
  <si>
    <t>19.</t>
  </si>
  <si>
    <t>20.</t>
  </si>
  <si>
    <t>21.</t>
  </si>
  <si>
    <t>22.</t>
  </si>
  <si>
    <t>23.</t>
  </si>
  <si>
    <t>24.</t>
  </si>
  <si>
    <t>25.</t>
  </si>
  <si>
    <t>Minimum green time during right-of-way transfer (seconds)….....................................................</t>
  </si>
  <si>
    <t>Other green time during right-of-way transfer (seconds)….....................................................</t>
  </si>
  <si>
    <t>Yellow change time (seconds)….....................................................</t>
  </si>
  <si>
    <t>Red clearance time (seconds)…..............................................................</t>
  </si>
  <si>
    <t>Worst-case conflicting vehicle time (seconds)….....................................................</t>
  </si>
  <si>
    <t>Worst-case conflicting conflicting time</t>
  </si>
  <si>
    <t>Minimum walk time during right-of-way transfer (seconds)….....................................................</t>
  </si>
  <si>
    <t>Pedestrian clearance time during right-of-way transfer (seconds)….....................................................</t>
  </si>
  <si>
    <t>Vehicle yellow change time, if not included on line 22 (seconds)…...............................</t>
  </si>
  <si>
    <t>Vehicle red clearance time, if not included on line 22 (seconds)….....................................................</t>
  </si>
  <si>
    <t>Worst-case conflicting pedestrian time (seconds)…...............................</t>
  </si>
  <si>
    <t>Worst-case conflicting vehicle or conflicting pedestrian time</t>
  </si>
  <si>
    <t>26.</t>
  </si>
  <si>
    <t>27.</t>
  </si>
  <si>
    <t>Right-of-way transfer time (seconds):</t>
  </si>
  <si>
    <t>SECTION 3: QUEUE CLEARANCE TIME CALCULATION</t>
  </si>
  <si>
    <t>28.</t>
  </si>
  <si>
    <t>29.</t>
  </si>
  <si>
    <t>30.</t>
  </si>
  <si>
    <t>31.</t>
  </si>
  <si>
    <t>32.</t>
  </si>
  <si>
    <t>33.</t>
  </si>
  <si>
    <t>34.</t>
  </si>
  <si>
    <t>35.</t>
  </si>
  <si>
    <t>36.</t>
  </si>
  <si>
    <t>37.</t>
  </si>
  <si>
    <t>38.</t>
  </si>
  <si>
    <t>39.</t>
  </si>
  <si>
    <t>40.</t>
  </si>
  <si>
    <t>Yes</t>
  </si>
  <si>
    <t>No</t>
  </si>
  <si>
    <t>Are there left-turns towards the tracks? (Select Yes/No)….....................................................</t>
  </si>
  <si>
    <t>Distance required to clear left-turning truck from travel</t>
  </si>
  <si>
    <t xml:space="preserve"> </t>
  </si>
  <si>
    <t>Additional time required to clear left-turning truck from</t>
  </si>
  <si>
    <t>travel lanes on track clearance approach (seconds)…...............................</t>
  </si>
  <si>
    <t>lanes on track clearance approach (feet)….....................................................</t>
  </si>
  <si>
    <t>Distance traveled by truck during left-turn (LTL, feet)….....................................................</t>
  </si>
  <si>
    <t>Worst-case Left Turning Truck time (seconds)….....................................................</t>
  </si>
  <si>
    <t>Queue start-up distance, L (feet)…......................................................................</t>
  </si>
  <si>
    <t>Time required for design vehicle to start moving (seconds)….....................................................</t>
  </si>
  <si>
    <t>Design vehicle clearance distance, DVCD (feet)…...............................</t>
  </si>
  <si>
    <t>Factor to account for slower acceleration on uphill grade…...............................</t>
  </si>
  <si>
    <t>Time for design vehicle to accelerate through DVCD (seconds)….....................................................</t>
  </si>
  <si>
    <t>Time for design vehcle to accelerate through DVCD (seconds)….....................................................</t>
  </si>
  <si>
    <t>Adjusted for grade</t>
  </si>
  <si>
    <t>Queue clearance time (seconds)…...........................................................................</t>
  </si>
  <si>
    <t>41.</t>
  </si>
  <si>
    <t>42.</t>
  </si>
  <si>
    <t>43.</t>
  </si>
  <si>
    <t>44.</t>
  </si>
  <si>
    <t>Right-of-way transfer time (seconds)….....................................................</t>
  </si>
  <si>
    <t>Line 27</t>
  </si>
  <si>
    <t>Line 40</t>
  </si>
  <si>
    <t>Queue clearance time (seconds)…....................................................................</t>
  </si>
  <si>
    <t>Travel speed of left-turning truck (SLTT, mph)…..................................................</t>
  </si>
  <si>
    <t>Desired minimum separation time (seconds)…..............................................</t>
  </si>
  <si>
    <t>Maximum preemption time for Queue Clearance (seconds)…...........................................................</t>
  </si>
  <si>
    <t>45.</t>
  </si>
  <si>
    <t>46.</t>
  </si>
  <si>
    <t>47.</t>
  </si>
  <si>
    <t>48.</t>
  </si>
  <si>
    <t>49.</t>
  </si>
  <si>
    <t>Required minimum time, MT (seconds): per regulations….....................................................</t>
  </si>
  <si>
    <t>Clearance time, CT (seconds)…....................................................................</t>
  </si>
  <si>
    <t>Total minimum warning time, MWT, needed (seconds)…..............................................</t>
  </si>
  <si>
    <t>Required advance preemption time (APT) from railroad (seconds)…...........................................................</t>
  </si>
  <si>
    <t>APT currently provided by railroad (seconds)…...........................................................</t>
  </si>
  <si>
    <t>Enter "0" if new crossing or signal</t>
  </si>
  <si>
    <t>If the required advance preemption time (line 48) is greater than the amount of advance preemption time currently provided by the railroad (line 49), additional warning time must be requested from the railroad. Alternatively, the maximum preemption time (line 48) may be decreased after performing an engineering study to investigate the possibility of reducing the values on lines 13, 16, 17, 21, 22 and 43.</t>
  </si>
  <si>
    <t>Remarks:</t>
  </si>
  <si>
    <t>SECTION 6: TRACK CLEARANCE GREEN TIME CALCULATION (IF NO GATE DOWN CIRCUIT PROVIDED)</t>
  </si>
  <si>
    <t>SECTION 5: SUFFICIENT WARNING TIME CHECK</t>
  </si>
  <si>
    <t>SECTION 4: MAXIMUM PREEMPTION TIME CALCULATION</t>
  </si>
  <si>
    <t>SECTION 1: GEOMETRY DATA &amp; DEFAULTS</t>
  </si>
  <si>
    <t>50.</t>
  </si>
  <si>
    <t>51.</t>
  </si>
  <si>
    <t>52.</t>
  </si>
  <si>
    <t>53.</t>
  </si>
  <si>
    <t>54.</t>
  </si>
  <si>
    <t>55.</t>
  </si>
  <si>
    <t>56.</t>
  </si>
  <si>
    <t>57.</t>
  </si>
  <si>
    <t>Warning Time Variability (Select One)….....................................................</t>
  </si>
  <si>
    <t>Line 28</t>
  </si>
  <si>
    <t>Line 8</t>
  </si>
  <si>
    <t>Line 50</t>
  </si>
  <si>
    <t>Consistent Warning Times</t>
  </si>
  <si>
    <t>Low Warning Time Variability</t>
  </si>
  <si>
    <t>High Warning Time Variability</t>
  </si>
  <si>
    <t>APT required or provided (seconds)…....................................................................</t>
  </si>
  <si>
    <t>See Instructions for details (max of 48/49)</t>
  </si>
  <si>
    <t>Multiplier for maximum APT due to train handling…..............................................</t>
  </si>
  <si>
    <t>Maximum APT (seconds)…............................................................................</t>
  </si>
  <si>
    <t>Minimum duration for the track clearance green interval (seconds)…...........................................................</t>
  </si>
  <si>
    <t>Track Clearance Green Time to avoid Preempt Trap (seconds)…..............................................</t>
  </si>
  <si>
    <t>Time waiting on left-turn truck (seconds)…...........................................................</t>
  </si>
  <si>
    <t>Line 33</t>
  </si>
  <si>
    <t>Time required for design vehicle to start moving (seconds)…...........................................................</t>
  </si>
  <si>
    <t>Line 35</t>
  </si>
  <si>
    <t>58.</t>
  </si>
  <si>
    <t>Line 36</t>
  </si>
  <si>
    <t>Design vehicle clearance distance (DVCD, feet)…...........................................................</t>
  </si>
  <si>
    <t>If CSD &lt; DVL, you must clear the design vehicle through the entire CSD during the traffic clearance phase; however, if CSD &gt; DVL, you should consider providing enough time to clear the design vehicle from the crossing.</t>
  </si>
  <si>
    <t>Is the clear storage distance (CSD) less than or equal to the design vehicle length (DVL)?</t>
  </si>
  <si>
    <t>YES. Clear the entire CSD. (CSD will be entered in Line 59).</t>
  </si>
  <si>
    <t>NO. Clear the crossing ONLY. (DVL will be entered in Line 59).</t>
  </si>
  <si>
    <t>59.</t>
  </si>
  <si>
    <t>60.</t>
  </si>
  <si>
    <t>61.</t>
  </si>
  <si>
    <t>62.</t>
  </si>
  <si>
    <t>63.</t>
  </si>
  <si>
    <t>64.</t>
  </si>
  <si>
    <t>65.</t>
  </si>
  <si>
    <t>Portion of CSD to clear during track clearance phase (feet)…....................................................................</t>
  </si>
  <si>
    <t>Design vehicle relocation distance (DVRD, feet)…..............................................</t>
  </si>
  <si>
    <t>Time required to accelerate design vehicle through DVRD (seconds)…..</t>
  </si>
  <si>
    <t>Factor to account for slower acceleration on uphill grade…...........................................................</t>
  </si>
  <si>
    <t>Time required to accelerate design vehicle through DVRD (seconds)…..............................................</t>
  </si>
  <si>
    <t>Time to clear portion of clear storage distance (seconds)…...........................................................</t>
  </si>
  <si>
    <t>Track clearance green interval (seconds)…..............................................</t>
  </si>
  <si>
    <t>Maximum Duration of Track Clearance Green after gates are down (in absence of a gate down circuit)</t>
  </si>
  <si>
    <t>66.</t>
  </si>
  <si>
    <t>67.</t>
  </si>
  <si>
    <t>68.</t>
  </si>
  <si>
    <t>Total time to complete track clearance green (seconds)…...........................................................</t>
  </si>
  <si>
    <t>Total time before gates are down (seconds)…...........................................................</t>
  </si>
  <si>
    <t>Maximum Duration of Track Clearance Green after gates are down…...........................................................</t>
  </si>
  <si>
    <t>69.</t>
  </si>
  <si>
    <t>70.</t>
  </si>
  <si>
    <t>Right of Way Transfer Phase</t>
  </si>
  <si>
    <t>71.</t>
  </si>
  <si>
    <t>72.</t>
  </si>
  <si>
    <t>73.</t>
  </si>
  <si>
    <t>74.</t>
  </si>
  <si>
    <t>75.</t>
  </si>
  <si>
    <t>76.</t>
  </si>
  <si>
    <t>77.</t>
  </si>
  <si>
    <t>78.</t>
  </si>
  <si>
    <t>79.</t>
  </si>
  <si>
    <t>80.</t>
  </si>
  <si>
    <t>81.</t>
  </si>
  <si>
    <t>82.</t>
  </si>
  <si>
    <t>Track Clearance Phase</t>
  </si>
  <si>
    <t>Exit Phase</t>
  </si>
  <si>
    <t>Minimum Green Interval (seconds)…...........................................................</t>
  </si>
  <si>
    <t>Pedestrian Clearance Interval (Flashing "DON’T WALK", seconds)…...........................................................</t>
  </si>
  <si>
    <t>All Red Vehicle Clearance (seconds)…...........................................................</t>
  </si>
  <si>
    <t>Green Interval (seconds) (in the absence of gate down circuit)…...........................................................</t>
  </si>
  <si>
    <r>
      <t xml:space="preserve">Green Interval (seconds) </t>
    </r>
    <r>
      <rPr>
        <u/>
        <sz val="12"/>
        <rFont val="Arial"/>
        <family val="2"/>
      </rPr>
      <t>with</t>
    </r>
    <r>
      <rPr>
        <sz val="12"/>
        <rFont val="Arial"/>
        <family val="2"/>
      </rPr>
      <t xml:space="preserve"> gate down circuit…..............................................</t>
    </r>
  </si>
  <si>
    <t>Yellow Change Interval (seconds)…...........................................................</t>
  </si>
  <si>
    <t>All Red Vehicle Clearance (seconds)…................................................................................</t>
  </si>
  <si>
    <t>Yellow Change Interval (seconds)…..........................................................................................</t>
  </si>
  <si>
    <t>Pedestrian Walk Interval (seconds)….....................................................................................</t>
  </si>
  <si>
    <t>Preempt Delay Time (seconds)…....................................................................................</t>
  </si>
  <si>
    <t>Duration Time (seconds)….................................................................................................</t>
  </si>
  <si>
    <t>Dwell/Cycle Minimum Green Time (seconds)…...........................................................</t>
  </si>
  <si>
    <t>Yellow Change Interval (seconds)…...........................................................................</t>
  </si>
  <si>
    <t>Line 13</t>
  </si>
  <si>
    <t>Line 16</t>
  </si>
  <si>
    <t>Line 21</t>
  </si>
  <si>
    <t>Line 22</t>
  </si>
  <si>
    <t>SECTION 7: SUMMARY OF CONTROLLER PREEMPTION SETTINGS</t>
  </si>
  <si>
    <r>
      <rPr>
        <b/>
        <sz val="12"/>
        <rFont val="Arial"/>
        <family val="2"/>
      </rPr>
      <t xml:space="preserve">NOTE: </t>
    </r>
    <r>
      <rPr>
        <sz val="12"/>
        <rFont val="Arial"/>
        <family val="2"/>
      </rPr>
      <t>After approval by the Region, a copy of this form, along with the traffic signal design sheets and the phasing diagrams for normal and preempted operation, shall be placed in the traffic signal cabinet. See Section 7 for traffic signal timings.</t>
    </r>
  </si>
  <si>
    <t>Value abjustable to meet local conditions</t>
  </si>
  <si>
    <t>Interstate Semi-Truck (WB-67)</t>
  </si>
  <si>
    <t>Intermediate Truck (WB-50)</t>
  </si>
  <si>
    <r>
      <t xml:space="preserve">LTL = </t>
    </r>
    <r>
      <rPr>
        <sz val="12"/>
        <rFont val="Calibri"/>
        <family val="2"/>
      </rPr>
      <t>π</t>
    </r>
    <r>
      <rPr>
        <sz val="12"/>
        <rFont val="Arial"/>
        <family val="2"/>
      </rPr>
      <t>R</t>
    </r>
    <r>
      <rPr>
        <sz val="12"/>
        <rFont val="Calibri"/>
        <family val="2"/>
      </rPr>
      <t>θ</t>
    </r>
    <r>
      <rPr>
        <sz val="12"/>
        <rFont val="Arial"/>
        <family val="2"/>
      </rPr>
      <t>/180</t>
    </r>
  </si>
  <si>
    <t>Angle of turn at Intersection (θ, degrees)…...............................</t>
  </si>
  <si>
    <t>Eqn: (L4 + L5 + L12 - L11 ) + L29 + L10</t>
  </si>
  <si>
    <t>Eqn: [(L31 * 3600) / (L30 * 5280) - L18 - L19]</t>
  </si>
  <si>
    <t>If L28 = 'Yes', use L32; otherwise use 0</t>
  </si>
  <si>
    <t>Table 2 interpolation</t>
  </si>
  <si>
    <t>Table 2. Factors to account for slower acceleration on uphill grades</t>
  </si>
  <si>
    <t>Acceleration Distance (ft)</t>
  </si>
  <si>
    <t>Design Vehicle and Percentage Uphill Grade</t>
  </si>
  <si>
    <t>School Bus (S-BUS 40)</t>
  </si>
  <si>
    <t>Intermediate Truck (WB-50) and Interstate Semi Truck (WB-67)</t>
  </si>
  <si>
    <t>x1</t>
  </si>
  <si>
    <t>y1</t>
  </si>
  <si>
    <t>x2</t>
  </si>
  <si>
    <t>y2</t>
  </si>
  <si>
    <t>y</t>
  </si>
  <si>
    <t>Interpolation</t>
  </si>
  <si>
    <t>grade</t>
  </si>
  <si>
    <t>Typical Value</t>
  </si>
  <si>
    <t>L44 - L47 (rounded up to nearest full second)</t>
  </si>
  <si>
    <t>(L2-35)/10 (rounded up to nearest second)</t>
  </si>
  <si>
    <t>Do you want to clear the design vehicle through the entire CSD? (Select Yes/No)</t>
  </si>
  <si>
    <t>Line 59</t>
  </si>
  <si>
    <t>&lt;Select One&gt;</t>
  </si>
  <si>
    <t>b.</t>
  </si>
  <si>
    <t>max of L55 and L64 (rounded up)</t>
  </si>
  <si>
    <t>distance</t>
  </si>
  <si>
    <t>interpolation</t>
  </si>
  <si>
    <t>Lower Grade at Same Distance</t>
  </si>
  <si>
    <t>Higher Grade at Same Distance</t>
  </si>
  <si>
    <t>Truck</t>
  </si>
  <si>
    <r>
      <t xml:space="preserve">For Line </t>
    </r>
    <r>
      <rPr>
        <b/>
        <sz val="22"/>
        <rFont val="Arial"/>
        <family val="2"/>
      </rPr>
      <t>38</t>
    </r>
  </si>
  <si>
    <r>
      <t xml:space="preserve">For Line </t>
    </r>
    <r>
      <rPr>
        <b/>
        <sz val="22"/>
        <rFont val="Arial"/>
        <family val="2"/>
      </rPr>
      <t>62</t>
    </r>
  </si>
  <si>
    <t>Variables for Reference</t>
  </si>
  <si>
    <t>Design vehicle clearance distance, DVCD (feet)</t>
  </si>
  <si>
    <t>Line #</t>
  </si>
  <si>
    <t>Design vehicle relocation distance, DVRD (feet)</t>
  </si>
  <si>
    <t>&lt;-------- For Line 61</t>
  </si>
  <si>
    <t>&lt;-------- For Line 37</t>
  </si>
  <si>
    <t>Design Vehicle Type:</t>
  </si>
  <si>
    <t>L44 - 5 seconds (per AREMA Manual)</t>
  </si>
  <si>
    <t>(seconds): L66 - L67</t>
  </si>
  <si>
    <t>L27 + L65</t>
  </si>
  <si>
    <t>Adjusted for Grade - multiply L61 &amp; L62</t>
  </si>
  <si>
    <t>L56 + L57 + L63</t>
  </si>
  <si>
    <t>L58 +L59</t>
  </si>
  <si>
    <t>L53 + L54</t>
  </si>
  <si>
    <t>multiply L51 and L52</t>
  </si>
  <si>
    <t>L41 + L42 + L43</t>
  </si>
  <si>
    <t>L33 + L35 + L39</t>
  </si>
  <si>
    <t>L2 + L3 + L10</t>
  </si>
  <si>
    <t>2 + (L34 ÷ 20)</t>
  </si>
  <si>
    <t>L1 + L2 + L3</t>
  </si>
  <si>
    <t>L15 + L26</t>
  </si>
  <si>
    <t>maximum of L20 and L25</t>
  </si>
  <si>
    <t>Sum of L21 through L24</t>
  </si>
  <si>
    <t>Sum of L16 through L19</t>
  </si>
  <si>
    <t>L13 + L14</t>
  </si>
  <si>
    <t>L9 + L9a</t>
  </si>
  <si>
    <t>Find value using Figure 3, given L36 &amp; L8</t>
  </si>
  <si>
    <t>Find value using Figure 3, given L60 &amp; L8</t>
  </si>
  <si>
    <t>0 is the default and recommended value</t>
  </si>
  <si>
    <t>L45 + L46 (excludes BT and ERT)</t>
  </si>
  <si>
    <t>-</t>
  </si>
  <si>
    <t>Not typically overriden for preemption</t>
  </si>
  <si>
    <t>Not typically overridden for preemption</t>
  </si>
  <si>
    <t>(NOT TYPICALLY USED)</t>
  </si>
  <si>
    <t>Version 1.4</t>
  </si>
  <si>
    <t>(Rev. 2/22)</t>
  </si>
  <si>
    <t>Typically not used</t>
  </si>
  <si>
    <t>Advanced Preemption</t>
  </si>
  <si>
    <t>Track Clearance Green Begins</t>
  </si>
  <si>
    <t>Lights Begin to Flash</t>
  </si>
  <si>
    <t>Design Vehicle Begins to Move</t>
  </si>
  <si>
    <t>Design Vehicle's Tail End 6' Beyond Track</t>
  </si>
  <si>
    <t>Prime Warning Time</t>
  </si>
  <si>
    <t>RR Warning Device</t>
  </si>
  <si>
    <t>ERT</t>
  </si>
  <si>
    <t>APT = 22 sec</t>
  </si>
  <si>
    <t>FLS</t>
  </si>
  <si>
    <t>Gate Descent</t>
  </si>
  <si>
    <t>GD</t>
  </si>
  <si>
    <t>CT</t>
  </si>
  <si>
    <t>BT = 5</t>
  </si>
  <si>
    <t>Traffic Signal Worst Case</t>
  </si>
  <si>
    <t>RWTT = 15.2 sec</t>
  </si>
  <si>
    <t>Track Clear Min Green</t>
  </si>
  <si>
    <t>Y=4</t>
  </si>
  <si>
    <t>Red</t>
  </si>
  <si>
    <t>Design Vehicle Worst Case</t>
  </si>
  <si>
    <t>QSU</t>
  </si>
  <si>
    <t>Queue Clearance</t>
  </si>
  <si>
    <t>ST</t>
  </si>
  <si>
    <t>Track Clear Min Green = QSU + Queue Clarance time = 27.3 seconds</t>
  </si>
  <si>
    <t>APT = Advance Preemption Time</t>
  </si>
  <si>
    <t>BT = Buffer Time</t>
  </si>
  <si>
    <t>ERT = Equipment Response Time (typical = 5 seconds)</t>
  </si>
  <si>
    <t>FLS = Flashing Light Signals (typical = 4 seconds)</t>
  </si>
  <si>
    <t>GD = Gate Down</t>
  </si>
  <si>
    <t>QSU = Queue Startup = line 35</t>
  </si>
  <si>
    <t>Queue Clearance = line 39</t>
  </si>
  <si>
    <t>ST = Separation Time = line 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</si>
</sst>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4" x14ac:knownFonts="1">
    <font>
      <sz val="10"/>
      <name val="Arial"/>
    </font>
    <font>
      <sz val="11"/>
      <color theme="1"/>
      <name val="Calibri"/>
      <family val="2"/>
      <scheme val="minor"/>
    </font>
    <font>
      <sz val="10"/>
      <name val="Arial"/>
      <family val="2"/>
    </font>
    <font>
      <sz val="12"/>
      <name val="Arial"/>
      <family val="2"/>
    </font>
    <font>
      <b/>
      <sz val="12"/>
      <name val="Arial"/>
      <family val="2"/>
    </font>
    <font>
      <b/>
      <sz val="10"/>
      <name val="Arial"/>
      <family val="2"/>
    </font>
    <font>
      <sz val="10"/>
      <name val="Calibri"/>
      <family val="2"/>
    </font>
    <font>
      <sz val="48"/>
      <name val="Arial"/>
      <family val="2"/>
    </font>
    <font>
      <b/>
      <u/>
      <sz val="12"/>
      <name val="Arial"/>
      <family val="2"/>
    </font>
    <font>
      <sz val="8"/>
      <name val="Arial"/>
      <family val="2"/>
    </font>
    <font>
      <u/>
      <sz val="12"/>
      <name val="Arial"/>
      <family val="2"/>
    </font>
    <font>
      <sz val="9"/>
      <name val="Arial"/>
      <family val="2"/>
    </font>
    <font>
      <b/>
      <sz val="11"/>
      <name val="Arial"/>
      <family val="2"/>
    </font>
    <font>
      <sz val="10"/>
      <name val="Arial"/>
      <family val="2"/>
    </font>
    <font>
      <sz val="12"/>
      <name val="Calibri"/>
      <family val="2"/>
    </font>
    <font>
      <sz val="10"/>
      <color rgb="FFFF0000"/>
      <name val="Arial"/>
      <family val="2"/>
    </font>
    <font>
      <b/>
      <sz val="22"/>
      <name val="Arial"/>
      <family val="2"/>
    </font>
    <font>
      <sz val="9"/>
      <color rgb="FFFF0000"/>
      <name val="Arial"/>
      <family val="2"/>
    </font>
    <font>
      <sz val="11"/>
      <name val="Arial"/>
      <family val="2"/>
    </font>
    <font>
      <sz val="11"/>
      <color theme="0"/>
      <name val="Calibri"/>
      <family val="2"/>
      <scheme val="minor"/>
    </font>
    <font>
      <b/>
      <u/>
      <sz val="11"/>
      <color theme="1"/>
      <name val="Calibri"/>
      <family val="2"/>
      <scheme val="minor"/>
    </font>
    <font>
      <sz val="9"/>
      <color theme="1"/>
      <name val="Calibri"/>
      <family val="2"/>
      <scheme val="minor"/>
    </font>
    <font>
      <sz val="12"/>
      <color theme="1"/>
      <name val="Calibri"/>
      <family val="2"/>
      <scheme val="minor"/>
    </font>
    <font>
      <sz val="10"/>
      <color theme="1"/>
      <name val="Calibri"/>
      <family val="2"/>
      <scheme val="minor"/>
    </font>
  </fonts>
  <fills count="2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
      <patternFill patternType="solid">
        <fgColor theme="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FF99"/>
        <bgColor indexed="64"/>
      </patternFill>
    </fill>
    <fill>
      <patternFill patternType="solid">
        <fgColor theme="5"/>
        <bgColor indexed="64"/>
      </patternFill>
    </fill>
    <fill>
      <patternFill patternType="solid">
        <fgColor theme="9" tint="-0.249977111117893"/>
        <bgColor indexed="64"/>
      </patternFill>
    </fill>
    <fill>
      <patternFill patternType="solid">
        <fgColor theme="2" tint="-9.9978637043366805E-2"/>
        <bgColor indexed="64"/>
      </patternFill>
    </fill>
    <fill>
      <patternFill patternType="solid">
        <fgColor theme="7"/>
        <bgColor indexed="64"/>
      </patternFill>
    </fill>
    <fill>
      <patternFill patternType="solid">
        <fgColor theme="7" tint="0.59999389629810485"/>
        <bgColor indexed="64"/>
      </patternFill>
    </fill>
    <fill>
      <patternFill patternType="solid">
        <fgColor rgb="FF00B050"/>
        <bgColor indexed="64"/>
      </patternFill>
    </fill>
    <fill>
      <patternFill patternType="solid">
        <fgColor rgb="FFFF0000"/>
        <bgColor indexed="64"/>
      </patternFill>
    </fill>
    <fill>
      <patternFill patternType="solid">
        <fgColor theme="5" tint="-0.249977111117893"/>
        <bgColor indexed="64"/>
      </patternFill>
    </fill>
    <fill>
      <patternFill patternType="solid">
        <fgColor theme="5" tint="0.59999389629810485"/>
        <bgColor indexed="64"/>
      </patternFill>
    </fill>
  </fills>
  <borders count="37">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0000"/>
      </left>
      <right/>
      <top/>
      <bottom/>
      <diagonal/>
    </border>
    <border>
      <left style="thin">
        <color theme="0" tint="-0.499984740745262"/>
      </left>
      <right style="thin">
        <color indexed="64"/>
      </right>
      <top/>
      <bottom/>
      <diagonal/>
    </border>
    <border>
      <left style="thin">
        <color indexed="64"/>
      </left>
      <right style="thin">
        <color theme="0" tint="-0.499984740745262"/>
      </right>
      <top/>
      <bottom/>
      <diagonal/>
    </border>
    <border>
      <left style="thin">
        <color theme="0" tint="-0.499984740745262"/>
      </left>
      <right style="thin">
        <color theme="0" tint="-0.499984740745262"/>
      </right>
      <top/>
      <bottom/>
      <diagonal/>
    </border>
    <border>
      <left style="medium">
        <color rgb="FFFF0000"/>
      </left>
      <right style="thin">
        <color indexed="64"/>
      </right>
      <top style="thin">
        <color indexed="64"/>
      </top>
      <bottom style="thin">
        <color indexed="64"/>
      </bottom>
      <diagonal/>
    </border>
    <border>
      <left style="medium">
        <color rgb="FFFF0000"/>
      </left>
      <right/>
      <top style="thin">
        <color indexed="64"/>
      </top>
      <bottom style="thin">
        <color indexed="64"/>
      </bottom>
      <diagonal/>
    </border>
  </borders>
  <cellStyleXfs count="3">
    <xf numFmtId="0" fontId="0" fillId="0" borderId="0"/>
    <xf numFmtId="9" fontId="13" fillId="0" borderId="0" applyFont="0" applyFill="0" applyBorder="0" applyAlignment="0" applyProtection="0"/>
    <xf numFmtId="0" fontId="1" fillId="0" borderId="0"/>
  </cellStyleXfs>
  <cellXfs count="255">
    <xf numFmtId="0" fontId="0" fillId="0" borderId="0" xfId="0"/>
    <xf numFmtId="0" fontId="3" fillId="3" borderId="4" xfId="0" applyFont="1" applyFill="1" applyBorder="1" applyProtection="1">
      <protection locked="0"/>
    </xf>
    <xf numFmtId="0" fontId="5" fillId="0" borderId="0" xfId="0" applyFont="1"/>
    <xf numFmtId="0" fontId="2" fillId="0" borderId="0" xfId="0" applyFont="1"/>
    <xf numFmtId="0" fontId="6" fillId="0" borderId="0" xfId="0" applyFont="1"/>
    <xf numFmtId="0" fontId="3" fillId="2" borderId="0" xfId="0" applyFont="1" applyFill="1"/>
    <xf numFmtId="0" fontId="9" fillId="2" borderId="0" xfId="0" applyFont="1" applyFill="1" applyAlignment="1">
      <alignment horizontal="left" vertical="center"/>
    </xf>
    <xf numFmtId="0" fontId="4" fillId="2" borderId="0" xfId="0" applyFont="1" applyFill="1"/>
    <xf numFmtId="0" fontId="4" fillId="2" borderId="0" xfId="0" applyFont="1" applyFill="1" applyAlignment="1">
      <alignment horizontal="right"/>
    </xf>
    <xf numFmtId="0" fontId="3" fillId="4" borderId="0" xfId="0" applyFont="1" applyFill="1"/>
    <xf numFmtId="0" fontId="3" fillId="2" borderId="0" xfId="0" applyFont="1" applyFill="1" applyAlignment="1">
      <alignment horizontal="left" vertical="top"/>
    </xf>
    <xf numFmtId="0" fontId="3" fillId="2" borderId="17" xfId="0" applyFont="1" applyFill="1" applyBorder="1"/>
    <xf numFmtId="0" fontId="3" fillId="2" borderId="18" xfId="0" applyFont="1" applyFill="1" applyBorder="1"/>
    <xf numFmtId="0" fontId="3" fillId="2" borderId="19" xfId="0" applyFont="1" applyFill="1" applyBorder="1"/>
    <xf numFmtId="0" fontId="3" fillId="2" borderId="20" xfId="0" applyFont="1" applyFill="1" applyBorder="1"/>
    <xf numFmtId="0" fontId="3" fillId="2" borderId="21" xfId="0" applyFont="1" applyFill="1" applyBorder="1"/>
    <xf numFmtId="0" fontId="3" fillId="2" borderId="22" xfId="0" applyFont="1" applyFill="1" applyBorder="1"/>
    <xf numFmtId="0" fontId="3" fillId="2" borderId="4" xfId="0" applyFont="1" applyFill="1" applyBorder="1"/>
    <xf numFmtId="0" fontId="3" fillId="2" borderId="23" xfId="0" applyFont="1" applyFill="1" applyBorder="1"/>
    <xf numFmtId="0" fontId="4" fillId="2" borderId="0" xfId="0" quotePrefix="1" applyFont="1" applyFill="1" applyAlignment="1">
      <alignment horizontal="right"/>
    </xf>
    <xf numFmtId="0" fontId="3" fillId="2" borderId="0" xfId="0" quotePrefix="1" applyFont="1" applyFill="1" applyAlignment="1">
      <alignment horizontal="right"/>
    </xf>
    <xf numFmtId="0" fontId="3" fillId="4" borderId="4" xfId="0" applyFont="1" applyFill="1" applyBorder="1"/>
    <xf numFmtId="0" fontId="2" fillId="2" borderId="0" xfId="0" applyFont="1" applyFill="1"/>
    <xf numFmtId="0" fontId="8" fillId="2" borderId="0" xfId="0" applyFont="1" applyFill="1"/>
    <xf numFmtId="0" fontId="4" fillId="2" borderId="0" xfId="0" quotePrefix="1" applyFont="1" applyFill="1" applyAlignment="1">
      <alignment horizontal="left"/>
    </xf>
    <xf numFmtId="0" fontId="3" fillId="4" borderId="0" xfId="0" quotePrefix="1" applyFont="1" applyFill="1" applyAlignment="1">
      <alignment horizontal="right"/>
    </xf>
    <xf numFmtId="0" fontId="3" fillId="4" borderId="0" xfId="0" applyFont="1" applyFill="1" applyAlignment="1">
      <alignment horizontal="right"/>
    </xf>
    <xf numFmtId="0" fontId="4" fillId="4" borderId="0" xfId="0" applyFont="1" applyFill="1"/>
    <xf numFmtId="164" fontId="3" fillId="4" borderId="0" xfId="0" applyNumberFormat="1" applyFont="1" applyFill="1" applyAlignment="1">
      <alignment horizontal="center"/>
    </xf>
    <xf numFmtId="0" fontId="10" fillId="2" borderId="0" xfId="0" applyFont="1" applyFill="1"/>
    <xf numFmtId="0" fontId="11" fillId="2" borderId="0" xfId="0" applyFont="1" applyFill="1" applyAlignment="1">
      <alignment horizontal="right" vertical="top"/>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9" fontId="0" fillId="0" borderId="5" xfId="0" applyNumberFormat="1" applyBorder="1" applyAlignment="1">
      <alignment horizontal="center" vertical="center"/>
    </xf>
    <xf numFmtId="9" fontId="0" fillId="0" borderId="27" xfId="0" applyNumberFormat="1" applyBorder="1" applyAlignment="1">
      <alignment horizontal="center" vertical="center"/>
    </xf>
    <xf numFmtId="9" fontId="0" fillId="0" borderId="26" xfId="0" applyNumberFormat="1" applyBorder="1" applyAlignment="1">
      <alignment horizontal="center" vertical="center"/>
    </xf>
    <xf numFmtId="9" fontId="0" fillId="0" borderId="5" xfId="1" applyFont="1" applyBorder="1" applyAlignment="1">
      <alignment horizontal="center" vertical="center"/>
    </xf>
    <xf numFmtId="9" fontId="0" fillId="0" borderId="27" xfId="1" applyFont="1" applyBorder="1" applyAlignment="1">
      <alignment horizontal="center" vertical="center"/>
    </xf>
    <xf numFmtId="2" fontId="0" fillId="0" borderId="17" xfId="0" applyNumberFormat="1" applyBorder="1" applyAlignment="1">
      <alignment horizontal="center"/>
    </xf>
    <xf numFmtId="0" fontId="0" fillId="0" borderId="18" xfId="0" applyBorder="1" applyAlignment="1">
      <alignment horizontal="center"/>
    </xf>
    <xf numFmtId="0" fontId="0" fillId="0" borderId="0" xfId="0" applyAlignment="1">
      <alignment horizontal="center"/>
    </xf>
    <xf numFmtId="0" fontId="0" fillId="0" borderId="4" xfId="0" applyBorder="1" applyAlignment="1">
      <alignment horizontal="center"/>
    </xf>
    <xf numFmtId="2" fontId="0" fillId="0" borderId="20" xfId="0" applyNumberFormat="1" applyBorder="1" applyAlignment="1">
      <alignment horizontal="center"/>
    </xf>
    <xf numFmtId="2" fontId="0" fillId="0" borderId="22" xfId="0" applyNumberFormat="1" applyBorder="1" applyAlignment="1">
      <alignment horizontal="center"/>
    </xf>
    <xf numFmtId="2" fontId="0" fillId="0" borderId="18" xfId="0" applyNumberFormat="1" applyBorder="1" applyAlignment="1">
      <alignment horizontal="center"/>
    </xf>
    <xf numFmtId="2" fontId="0" fillId="0" borderId="0" xfId="0" applyNumberFormat="1" applyAlignment="1">
      <alignment horizontal="center"/>
    </xf>
    <xf numFmtId="2" fontId="0" fillId="0" borderId="4" xfId="0" applyNumberFormat="1" applyBorder="1" applyAlignment="1">
      <alignment horizontal="center"/>
    </xf>
    <xf numFmtId="9" fontId="0" fillId="0" borderId="0" xfId="0" applyNumberFormat="1"/>
    <xf numFmtId="2" fontId="0" fillId="0" borderId="19" xfId="0" applyNumberFormat="1" applyBorder="1" applyAlignment="1">
      <alignment horizontal="center"/>
    </xf>
    <xf numFmtId="2" fontId="0" fillId="0" borderId="21" xfId="0" applyNumberFormat="1" applyBorder="1" applyAlignment="1">
      <alignment horizontal="center"/>
    </xf>
    <xf numFmtId="2" fontId="0" fillId="0" borderId="23" xfId="0" applyNumberFormat="1" applyBorder="1" applyAlignment="1">
      <alignment horizontal="center"/>
    </xf>
    <xf numFmtId="1" fontId="0" fillId="0" borderId="0" xfId="0" applyNumberFormat="1" applyAlignment="1">
      <alignment horizontal="center"/>
    </xf>
    <xf numFmtId="1" fontId="0" fillId="6" borderId="0" xfId="0" applyNumberFormat="1" applyFill="1" applyAlignment="1">
      <alignment horizontal="center"/>
    </xf>
    <xf numFmtId="0" fontId="2" fillId="0" borderId="0" xfId="0" applyFont="1" applyAlignment="1">
      <alignment horizontal="left"/>
    </xf>
    <xf numFmtId="9" fontId="2" fillId="0" borderId="26" xfId="1" applyFont="1" applyBorder="1" applyAlignment="1">
      <alignment horizontal="center" vertical="center"/>
    </xf>
    <xf numFmtId="2" fontId="0" fillId="6" borderId="25" xfId="0" applyNumberFormat="1" applyFill="1" applyBorder="1" applyAlignment="1">
      <alignment horizontal="center"/>
    </xf>
    <xf numFmtId="0" fontId="4" fillId="4" borderId="0" xfId="0" quotePrefix="1" applyFont="1" applyFill="1" applyAlignment="1">
      <alignment horizontal="right"/>
    </xf>
    <xf numFmtId="0" fontId="0" fillId="0" borderId="7" xfId="0" applyBorder="1"/>
    <xf numFmtId="0" fontId="0" fillId="0" borderId="8" xfId="0" applyBorder="1"/>
    <xf numFmtId="0" fontId="2" fillId="0" borderId="2" xfId="0" applyFont="1" applyBorder="1" applyAlignment="1">
      <alignment horizontal="left"/>
    </xf>
    <xf numFmtId="9" fontId="0" fillId="6" borderId="0" xfId="0" applyNumberFormat="1" applyFill="1" applyAlignment="1">
      <alignment horizontal="center"/>
    </xf>
    <xf numFmtId="0" fontId="0" fillId="0" borderId="9" xfId="0" applyBorder="1"/>
    <xf numFmtId="0" fontId="2" fillId="0" borderId="2" xfId="0" applyFont="1" applyBorder="1"/>
    <xf numFmtId="2" fontId="0" fillId="6" borderId="0" xfId="0" applyNumberFormat="1" applyFill="1" applyAlignment="1">
      <alignment horizontal="center"/>
    </xf>
    <xf numFmtId="0" fontId="0" fillId="0" borderId="2" xfId="0" applyBorder="1"/>
    <xf numFmtId="0" fontId="0" fillId="0" borderId="3" xfId="0" applyBorder="1"/>
    <xf numFmtId="1" fontId="0" fillId="0" borderId="10" xfId="0" applyNumberFormat="1" applyBorder="1" applyAlignment="1">
      <alignment horizontal="center"/>
    </xf>
    <xf numFmtId="0" fontId="0" fillId="0" borderId="10" xfId="0" applyBorder="1"/>
    <xf numFmtId="0" fontId="0" fillId="0" borderId="11" xfId="0" applyBorder="1"/>
    <xf numFmtId="0" fontId="0" fillId="6" borderId="0" xfId="0" applyFill="1" applyAlignment="1">
      <alignment horizontal="center"/>
    </xf>
    <xf numFmtId="0" fontId="15" fillId="0" borderId="0" xfId="0" applyFont="1"/>
    <xf numFmtId="0" fontId="15" fillId="0" borderId="2" xfId="0" applyFont="1" applyBorder="1"/>
    <xf numFmtId="9" fontId="2" fillId="0" borderId="1" xfId="0" applyNumberFormat="1" applyFont="1" applyBorder="1"/>
    <xf numFmtId="9" fontId="0" fillId="6" borderId="8" xfId="0" applyNumberFormat="1" applyFill="1" applyBorder="1" applyAlignment="1">
      <alignment horizontal="center"/>
    </xf>
    <xf numFmtId="9" fontId="2" fillId="0" borderId="3" xfId="0" applyNumberFormat="1" applyFont="1" applyBorder="1"/>
    <xf numFmtId="0" fontId="0" fillId="6" borderId="11" xfId="0" applyFill="1" applyBorder="1" applyAlignment="1">
      <alignment horizontal="center"/>
    </xf>
    <xf numFmtId="9" fontId="0" fillId="6" borderId="0" xfId="1" applyFont="1" applyFill="1" applyBorder="1" applyAlignment="1">
      <alignment horizontal="center"/>
    </xf>
    <xf numFmtId="0" fontId="3" fillId="4" borderId="4" xfId="0" applyFont="1" applyFill="1" applyBorder="1" applyAlignment="1">
      <alignment horizontal="left"/>
    </xf>
    <xf numFmtId="0" fontId="3" fillId="2" borderId="0" xfId="0" applyFont="1" applyFill="1" applyAlignment="1">
      <alignment horizontal="right"/>
    </xf>
    <xf numFmtId="0" fontId="3" fillId="4" borderId="0" xfId="0" applyFont="1" applyFill="1" applyAlignment="1">
      <alignment horizontal="left"/>
    </xf>
    <xf numFmtId="0" fontId="3" fillId="2" borderId="0" xfId="0" applyFont="1" applyFill="1" applyAlignment="1">
      <alignment horizontal="center"/>
    </xf>
    <xf numFmtId="0" fontId="3" fillId="4" borderId="0" xfId="0" applyFont="1" applyFill="1" applyAlignment="1">
      <alignment horizontal="center"/>
    </xf>
    <xf numFmtId="0" fontId="2" fillId="2" borderId="0" xfId="0" applyFont="1" applyFill="1" applyAlignment="1">
      <alignment horizontal="center"/>
    </xf>
    <xf numFmtId="0" fontId="0" fillId="7" borderId="0" xfId="0" applyFill="1"/>
    <xf numFmtId="166" fontId="0" fillId="6" borderId="6" xfId="0" applyNumberFormat="1" applyFill="1" applyBorder="1" applyAlignment="1">
      <alignment horizontal="center"/>
    </xf>
    <xf numFmtId="0" fontId="5" fillId="0" borderId="25" xfId="0" applyFont="1" applyBorder="1" applyAlignment="1">
      <alignment horizontal="center" vertical="center"/>
    </xf>
    <xf numFmtId="0" fontId="3" fillId="3" borderId="12" xfId="0" applyFont="1" applyFill="1" applyBorder="1" applyAlignment="1" applyProtection="1">
      <alignment horizontal="center"/>
      <protection locked="0"/>
    </xf>
    <xf numFmtId="0" fontId="3" fillId="3" borderId="6" xfId="0" applyFont="1" applyFill="1" applyBorder="1" applyAlignment="1" applyProtection="1">
      <alignment horizontal="center"/>
      <protection locked="0"/>
    </xf>
    <xf numFmtId="165" fontId="3" fillId="3" borderId="6" xfId="1" applyNumberFormat="1" applyFont="1" applyFill="1" applyBorder="1" applyAlignment="1" applyProtection="1">
      <alignment horizontal="center"/>
      <protection locked="0"/>
    </xf>
    <xf numFmtId="1" fontId="3" fillId="3" borderId="12" xfId="0" applyNumberFormat="1" applyFont="1" applyFill="1" applyBorder="1" applyAlignment="1" applyProtection="1">
      <alignment horizontal="center"/>
      <protection locked="0"/>
    </xf>
    <xf numFmtId="164" fontId="3" fillId="3" borderId="6" xfId="0" applyNumberFormat="1" applyFont="1" applyFill="1" applyBorder="1" applyAlignment="1" applyProtection="1">
      <alignment horizontal="center"/>
      <protection locked="0"/>
    </xf>
    <xf numFmtId="0" fontId="3" fillId="5" borderId="6" xfId="0" applyFont="1" applyFill="1" applyBorder="1" applyAlignment="1" applyProtection="1">
      <alignment horizontal="center"/>
      <protection locked="0"/>
    </xf>
    <xf numFmtId="164" fontId="3" fillId="5" borderId="6" xfId="0" applyNumberFormat="1" applyFont="1" applyFill="1" applyBorder="1" applyAlignment="1" applyProtection="1">
      <alignment horizontal="center"/>
      <protection locked="0"/>
    </xf>
    <xf numFmtId="0" fontId="3" fillId="0" borderId="13" xfId="0" applyFont="1" applyBorder="1" applyAlignment="1">
      <alignment horizontal="center"/>
    </xf>
    <xf numFmtId="0" fontId="3" fillId="0" borderId="12" xfId="0" applyFont="1" applyBorder="1" applyAlignment="1">
      <alignment horizontal="center"/>
    </xf>
    <xf numFmtId="0" fontId="3" fillId="0" borderId="6" xfId="0" applyFont="1" applyBorder="1" applyAlignment="1">
      <alignment horizontal="center"/>
    </xf>
    <xf numFmtId="164" fontId="3" fillId="0" borderId="6" xfId="0" applyNumberFormat="1" applyFont="1" applyBorder="1" applyAlignment="1">
      <alignment horizontal="center"/>
    </xf>
    <xf numFmtId="1" fontId="3" fillId="0" borderId="6" xfId="0" applyNumberFormat="1" applyFont="1" applyBorder="1" applyAlignment="1">
      <alignment horizontal="center"/>
    </xf>
    <xf numFmtId="166" fontId="3" fillId="0" borderId="6" xfId="0" applyNumberFormat="1" applyFont="1" applyBorder="1" applyAlignment="1">
      <alignment horizontal="center"/>
    </xf>
    <xf numFmtId="0" fontId="3" fillId="0" borderId="24" xfId="0" applyFont="1" applyBorder="1" applyAlignment="1">
      <alignment horizontal="center"/>
    </xf>
    <xf numFmtId="2" fontId="3" fillId="0" borderId="6" xfId="0" applyNumberFormat="1" applyFont="1" applyBorder="1" applyAlignment="1">
      <alignment horizontal="center"/>
    </xf>
    <xf numFmtId="0" fontId="3" fillId="0" borderId="0" xfId="0" applyFont="1"/>
    <xf numFmtId="0" fontId="3" fillId="0" borderId="0" xfId="0" applyFont="1" applyAlignment="1">
      <alignment horizontal="center"/>
    </xf>
    <xf numFmtId="0" fontId="8" fillId="4" borderId="0" xfId="0" applyFont="1" applyFill="1"/>
    <xf numFmtId="0" fontId="17" fillId="2" borderId="0" xfId="0" applyFont="1" applyFill="1" applyAlignment="1">
      <alignment horizontal="right"/>
    </xf>
    <xf numFmtId="0" fontId="18" fillId="4" borderId="4" xfId="0" applyFont="1" applyFill="1" applyBorder="1"/>
    <xf numFmtId="0" fontId="1" fillId="4" borderId="0" xfId="2" applyFill="1"/>
    <xf numFmtId="0" fontId="1" fillId="0" borderId="0" xfId="2"/>
    <xf numFmtId="0" fontId="20" fillId="4" borderId="0" xfId="2" applyFont="1" applyFill="1"/>
    <xf numFmtId="0" fontId="1" fillId="4" borderId="31" xfId="2" applyFill="1" applyBorder="1"/>
    <xf numFmtId="0" fontId="1" fillId="0" borderId="32" xfId="2" applyBorder="1"/>
    <xf numFmtId="0" fontId="1" fillId="0" borderId="33" xfId="2" applyBorder="1"/>
    <xf numFmtId="0" fontId="1" fillId="0" borderId="34" xfId="2" applyBorder="1"/>
    <xf numFmtId="0" fontId="1" fillId="0" borderId="20" xfId="2" applyBorder="1"/>
    <xf numFmtId="0" fontId="22" fillId="4" borderId="0" xfId="2" applyFont="1" applyFill="1" applyAlignment="1">
      <alignment vertical="top" textRotation="90"/>
    </xf>
    <xf numFmtId="0" fontId="22" fillId="0" borderId="0" xfId="2" applyFont="1" applyAlignment="1">
      <alignment vertical="top" textRotation="90"/>
    </xf>
    <xf numFmtId="0" fontId="2" fillId="2" borderId="0" xfId="0" applyFont="1" applyFill="1" applyAlignment="1">
      <alignment horizontal="center"/>
    </xf>
    <xf numFmtId="0" fontId="3" fillId="0" borderId="4" xfId="0" applyFont="1" applyBorder="1" applyAlignment="1">
      <alignment horizontal="left"/>
    </xf>
    <xf numFmtId="0" fontId="4" fillId="4" borderId="0" xfId="0" applyFont="1" applyFill="1" applyAlignment="1">
      <alignment horizontal="right"/>
    </xf>
    <xf numFmtId="0" fontId="3" fillId="5" borderId="1" xfId="0" applyFont="1" applyFill="1" applyBorder="1" applyAlignment="1" applyProtection="1">
      <alignment horizontal="left" vertical="top"/>
      <protection locked="0"/>
    </xf>
    <xf numFmtId="0" fontId="3" fillId="5" borderId="7" xfId="0" applyFont="1" applyFill="1" applyBorder="1" applyAlignment="1" applyProtection="1">
      <alignment horizontal="left" vertical="top"/>
      <protection locked="0"/>
    </xf>
    <xf numFmtId="0" fontId="3" fillId="5" borderId="8" xfId="0" applyFont="1" applyFill="1" applyBorder="1" applyAlignment="1" applyProtection="1">
      <alignment horizontal="left" vertical="top"/>
      <protection locked="0"/>
    </xf>
    <xf numFmtId="0" fontId="3" fillId="5" borderId="2" xfId="0" applyFont="1" applyFill="1" applyBorder="1" applyAlignment="1" applyProtection="1">
      <alignment horizontal="left" vertical="top"/>
      <protection locked="0"/>
    </xf>
    <xf numFmtId="0" fontId="3" fillId="5" borderId="0" xfId="0" applyFont="1" applyFill="1" applyAlignment="1" applyProtection="1">
      <alignment horizontal="left" vertical="top"/>
      <protection locked="0"/>
    </xf>
    <xf numFmtId="0" fontId="3" fillId="5" borderId="9" xfId="0" applyFont="1" applyFill="1" applyBorder="1" applyAlignment="1" applyProtection="1">
      <alignment horizontal="left" vertical="top"/>
      <protection locked="0"/>
    </xf>
    <xf numFmtId="0" fontId="3" fillId="5" borderId="3" xfId="0" applyFont="1" applyFill="1" applyBorder="1" applyAlignment="1" applyProtection="1">
      <alignment horizontal="left" vertical="top"/>
      <protection locked="0"/>
    </xf>
    <xf numFmtId="0" fontId="3" fillId="5" borderId="10" xfId="0" applyFont="1" applyFill="1" applyBorder="1" applyAlignment="1" applyProtection="1">
      <alignment horizontal="left" vertical="top"/>
      <protection locked="0"/>
    </xf>
    <xf numFmtId="0" fontId="3" fillId="5" borderId="11" xfId="0" applyFont="1" applyFill="1" applyBorder="1" applyAlignment="1" applyProtection="1">
      <alignment horizontal="left" vertical="top"/>
      <protection locked="0"/>
    </xf>
    <xf numFmtId="0" fontId="3" fillId="5" borderId="4" xfId="0" applyFont="1" applyFill="1" applyBorder="1" applyAlignment="1" applyProtection="1">
      <alignment horizontal="center"/>
      <protection locked="0"/>
    </xf>
    <xf numFmtId="0" fontId="3" fillId="2" borderId="0" xfId="0" applyFont="1" applyFill="1" applyAlignment="1">
      <alignment horizontal="left"/>
    </xf>
    <xf numFmtId="0" fontId="3" fillId="3" borderId="4" xfId="0" applyFont="1" applyFill="1" applyBorder="1" applyAlignment="1" applyProtection="1">
      <alignment horizontal="center"/>
      <protection locked="0"/>
    </xf>
    <xf numFmtId="0" fontId="8" fillId="2" borderId="0" xfId="0" applyFont="1" applyFill="1" applyAlignment="1">
      <alignment horizontal="center"/>
    </xf>
    <xf numFmtId="0" fontId="4" fillId="2" borderId="0" xfId="0" applyFont="1" applyFill="1" applyAlignment="1">
      <alignment horizontal="left" vertical="center"/>
    </xf>
    <xf numFmtId="0" fontId="8" fillId="2" borderId="0" xfId="0" applyFont="1" applyFill="1" applyAlignment="1">
      <alignment horizontal="center" vertical="center"/>
    </xf>
    <xf numFmtId="0" fontId="3" fillId="3" borderId="4" xfId="0" applyFont="1" applyFill="1" applyBorder="1" applyAlignment="1" applyProtection="1">
      <alignment horizontal="left"/>
      <protection locked="0"/>
    </xf>
    <xf numFmtId="0" fontId="3" fillId="3" borderId="5" xfId="0" applyFont="1" applyFill="1" applyBorder="1" applyAlignment="1" applyProtection="1">
      <alignment horizontal="left"/>
      <protection locked="0"/>
    </xf>
    <xf numFmtId="0" fontId="3" fillId="4" borderId="0" xfId="0" applyFont="1" applyFill="1" applyAlignment="1">
      <alignment horizontal="center"/>
    </xf>
    <xf numFmtId="0" fontId="3" fillId="4" borderId="5" xfId="0" applyFont="1" applyFill="1" applyBorder="1" applyAlignment="1">
      <alignment horizontal="left"/>
    </xf>
    <xf numFmtId="0" fontId="3" fillId="4" borderId="4" xfId="0" applyFont="1" applyFill="1" applyBorder="1" applyAlignment="1">
      <alignment horizontal="left"/>
    </xf>
    <xf numFmtId="0" fontId="3" fillId="2" borderId="4" xfId="0" applyFont="1" applyFill="1" applyBorder="1" applyAlignment="1">
      <alignment horizontal="left"/>
    </xf>
    <xf numFmtId="0" fontId="3" fillId="4" borderId="0" xfId="0" applyFont="1" applyFill="1" applyAlignment="1">
      <alignment horizontal="left" vertical="top" wrapText="1"/>
    </xf>
    <xf numFmtId="0" fontId="3" fillId="2" borderId="18" xfId="0" applyFont="1" applyFill="1" applyBorder="1" applyAlignment="1">
      <alignment horizontal="left"/>
    </xf>
    <xf numFmtId="0" fontId="3" fillId="3" borderId="5" xfId="0" applyFont="1" applyFill="1" applyBorder="1" applyAlignment="1" applyProtection="1">
      <alignment horizontal="center"/>
      <protection locked="0"/>
    </xf>
    <xf numFmtId="0" fontId="3" fillId="3" borderId="14" xfId="0" applyFont="1" applyFill="1" applyBorder="1" applyAlignment="1" applyProtection="1">
      <alignment horizontal="center"/>
      <protection locked="0"/>
    </xf>
    <xf numFmtId="0" fontId="3" fillId="3" borderId="15" xfId="0" applyFont="1" applyFill="1" applyBorder="1" applyAlignment="1" applyProtection="1">
      <alignment horizontal="center"/>
      <protection locked="0"/>
    </xf>
    <xf numFmtId="0" fontId="3" fillId="3" borderId="16" xfId="0" applyFont="1" applyFill="1" applyBorder="1" applyAlignment="1" applyProtection="1">
      <alignment horizontal="center"/>
      <protection locked="0"/>
    </xf>
    <xf numFmtId="0" fontId="3" fillId="2" borderId="0" xfId="0" applyFont="1" applyFill="1" applyAlignment="1">
      <alignment horizontal="center"/>
    </xf>
    <xf numFmtId="0" fontId="3" fillId="4" borderId="0" xfId="0" applyFont="1" applyFill="1" applyAlignment="1">
      <alignment horizontal="left"/>
    </xf>
    <xf numFmtId="0" fontId="12" fillId="2" borderId="0" xfId="0" applyFont="1" applyFill="1" applyAlignment="1">
      <alignment horizontal="center"/>
    </xf>
    <xf numFmtId="0" fontId="3" fillId="2" borderId="1" xfId="0" applyFont="1" applyFill="1" applyBorder="1" applyAlignment="1">
      <alignment horizontal="left" vertical="top" wrapText="1"/>
    </xf>
    <xf numFmtId="0" fontId="3" fillId="2" borderId="7" xfId="0" applyFont="1" applyFill="1" applyBorder="1" applyAlignment="1">
      <alignment horizontal="left" vertical="top"/>
    </xf>
    <xf numFmtId="0" fontId="3" fillId="2" borderId="8" xfId="0" applyFont="1" applyFill="1" applyBorder="1" applyAlignment="1">
      <alignment horizontal="left" vertical="top"/>
    </xf>
    <xf numFmtId="0" fontId="3" fillId="2" borderId="3" xfId="0" applyFont="1" applyFill="1" applyBorder="1" applyAlignment="1">
      <alignment horizontal="left" vertical="top"/>
    </xf>
    <xf numFmtId="0" fontId="3" fillId="2" borderId="10" xfId="0" applyFont="1" applyFill="1" applyBorder="1" applyAlignment="1">
      <alignment horizontal="left" vertical="top"/>
    </xf>
    <xf numFmtId="0" fontId="3" fillId="2" borderId="11" xfId="0" applyFont="1" applyFill="1" applyBorder="1" applyAlignment="1">
      <alignment horizontal="left" vertical="top"/>
    </xf>
    <xf numFmtId="0" fontId="3" fillId="2" borderId="0" xfId="0" applyFont="1" applyFill="1" applyAlignment="1">
      <alignment horizontal="right"/>
    </xf>
    <xf numFmtId="0" fontId="4" fillId="2" borderId="1" xfId="0" applyFont="1" applyFill="1" applyBorder="1" applyAlignment="1">
      <alignment horizontal="left" vertical="top" wrapText="1"/>
    </xf>
    <xf numFmtId="0" fontId="4" fillId="2" borderId="7" xfId="0" applyFont="1" applyFill="1" applyBorder="1" applyAlignment="1">
      <alignment horizontal="left" vertical="top"/>
    </xf>
    <xf numFmtId="0" fontId="4" fillId="2" borderId="8" xfId="0" applyFont="1" applyFill="1" applyBorder="1" applyAlignment="1">
      <alignment horizontal="left" vertical="top"/>
    </xf>
    <xf numFmtId="0" fontId="4" fillId="2" borderId="2" xfId="0" applyFont="1" applyFill="1" applyBorder="1" applyAlignment="1">
      <alignment horizontal="left" vertical="top"/>
    </xf>
    <xf numFmtId="0" fontId="4" fillId="2" borderId="0" xfId="0" applyFont="1" applyFill="1" applyAlignment="1">
      <alignment horizontal="left" vertical="top"/>
    </xf>
    <xf numFmtId="0" fontId="4" fillId="2" borderId="9" xfId="0" applyFont="1" applyFill="1" applyBorder="1" applyAlignment="1">
      <alignment horizontal="left" vertical="top"/>
    </xf>
    <xf numFmtId="0" fontId="4" fillId="2" borderId="3" xfId="0" applyFont="1" applyFill="1" applyBorder="1" applyAlignment="1">
      <alignment horizontal="left" vertical="top"/>
    </xf>
    <xf numFmtId="0" fontId="4" fillId="2" borderId="10" xfId="0" applyFont="1" applyFill="1" applyBorder="1" applyAlignment="1">
      <alignment horizontal="left" vertical="top"/>
    </xf>
    <xf numFmtId="0" fontId="4" fillId="2" borderId="11" xfId="0" applyFont="1" applyFill="1" applyBorder="1" applyAlignment="1">
      <alignment horizontal="left" vertical="top"/>
    </xf>
    <xf numFmtId="0" fontId="4" fillId="2" borderId="0" xfId="0" applyFont="1" applyFill="1" applyAlignment="1">
      <alignment horizontal="center"/>
    </xf>
    <xf numFmtId="0" fontId="3" fillId="5" borderId="4" xfId="0" applyFont="1" applyFill="1" applyBorder="1" applyAlignment="1" applyProtection="1">
      <alignment horizontal="left"/>
      <protection locked="0"/>
    </xf>
    <xf numFmtId="14" fontId="3" fillId="3" borderId="4" xfId="0" applyNumberFormat="1" applyFont="1" applyFill="1" applyBorder="1" applyAlignment="1" applyProtection="1">
      <alignment horizontal="center"/>
      <protection locked="0"/>
    </xf>
    <xf numFmtId="0" fontId="7" fillId="3" borderId="0" xfId="0" applyFont="1" applyFill="1" applyAlignment="1" applyProtection="1">
      <alignment horizontal="center" vertical="top"/>
      <protection locked="0"/>
    </xf>
    <xf numFmtId="14" fontId="3" fillId="3" borderId="5" xfId="0" applyNumberFormat="1" applyFont="1" applyFill="1" applyBorder="1" applyAlignment="1" applyProtection="1">
      <alignment horizontal="center"/>
      <protection locked="0"/>
    </xf>
    <xf numFmtId="1" fontId="3" fillId="5" borderId="14" xfId="0" applyNumberFormat="1" applyFont="1" applyFill="1" applyBorder="1" applyAlignment="1" applyProtection="1">
      <alignment horizontal="center"/>
      <protection locked="0"/>
    </xf>
    <xf numFmtId="1" fontId="3" fillId="5" borderId="15" xfId="0" applyNumberFormat="1" applyFont="1" applyFill="1" applyBorder="1" applyAlignment="1" applyProtection="1">
      <alignment horizontal="center"/>
      <protection locked="0"/>
    </xf>
    <xf numFmtId="1" fontId="3" fillId="5" borderId="16" xfId="0" applyNumberFormat="1" applyFont="1" applyFill="1" applyBorder="1" applyAlignment="1" applyProtection="1">
      <alignment horizontal="center"/>
      <protection locked="0"/>
    </xf>
    <xf numFmtId="0" fontId="3" fillId="5" borderId="28" xfId="0" applyFont="1" applyFill="1" applyBorder="1" applyAlignment="1" applyProtection="1">
      <alignment horizontal="center"/>
      <protection locked="0"/>
    </xf>
    <xf numFmtId="0" fontId="3" fillId="5" borderId="29" xfId="0" applyFont="1" applyFill="1" applyBorder="1" applyAlignment="1" applyProtection="1">
      <alignment horizontal="center"/>
      <protection locked="0"/>
    </xf>
    <xf numFmtId="0" fontId="3" fillId="5" borderId="30" xfId="0" applyFont="1" applyFill="1" applyBorder="1" applyAlignment="1" applyProtection="1">
      <alignment horizontal="center"/>
      <protection locked="0"/>
    </xf>
    <xf numFmtId="0" fontId="5" fillId="0" borderId="25" xfId="0" applyFont="1" applyBorder="1" applyAlignment="1">
      <alignment horizontal="center" vertical="center"/>
    </xf>
    <xf numFmtId="0" fontId="0" fillId="6" borderId="25" xfId="0" applyFill="1" applyBorder="1" applyAlignment="1">
      <alignment horizontal="center" vertical="center"/>
    </xf>
    <xf numFmtId="1" fontId="5" fillId="6" borderId="25" xfId="0" applyNumberFormat="1" applyFont="1" applyFill="1" applyBorder="1" applyAlignment="1">
      <alignment horizontal="center" vertical="center"/>
    </xf>
    <xf numFmtId="0" fontId="5" fillId="6" borderId="25" xfId="0" applyFont="1" applyFill="1" applyBorder="1" applyAlignment="1">
      <alignment horizontal="center" vertical="center"/>
    </xf>
    <xf numFmtId="0" fontId="2" fillId="0" borderId="25" xfId="0" applyFont="1" applyBorder="1" applyAlignment="1">
      <alignment horizontal="center" wrapText="1"/>
    </xf>
    <xf numFmtId="0" fontId="0" fillId="0" borderId="25" xfId="0" applyBorder="1" applyAlignment="1">
      <alignment horizontal="center" wrapText="1"/>
    </xf>
    <xf numFmtId="0" fontId="0" fillId="0" borderId="25" xfId="0" applyBorder="1" applyAlignment="1">
      <alignment horizontal="center" vertical="center"/>
    </xf>
    <xf numFmtId="0" fontId="2" fillId="0" borderId="0" xfId="0" applyFont="1" applyAlignment="1">
      <alignment horizontal="left" vertical="center"/>
    </xf>
    <xf numFmtId="0" fontId="2" fillId="0" borderId="25" xfId="0" applyFont="1" applyBorder="1" applyAlignment="1">
      <alignment horizontal="center" vertical="center" wrapText="1"/>
    </xf>
    <xf numFmtId="9" fontId="2" fillId="0" borderId="14" xfId="0" applyNumberFormat="1" applyFont="1" applyBorder="1" applyAlignment="1">
      <alignment horizontal="center"/>
    </xf>
    <xf numFmtId="9" fontId="2" fillId="0" borderId="15" xfId="0" applyNumberFormat="1" applyFont="1" applyBorder="1" applyAlignment="1">
      <alignment horizontal="center"/>
    </xf>
    <xf numFmtId="9" fontId="2" fillId="0" borderId="16" xfId="0" applyNumberFormat="1" applyFont="1" applyBorder="1" applyAlignment="1">
      <alignment horizontal="center"/>
    </xf>
    <xf numFmtId="0" fontId="2" fillId="0" borderId="14" xfId="0" applyFont="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7" borderId="14" xfId="0" applyFill="1" applyBorder="1" applyAlignment="1">
      <alignment horizontal="center"/>
    </xf>
    <xf numFmtId="0" fontId="0" fillId="7" borderId="16" xfId="0" applyFill="1" applyBorder="1" applyAlignment="1">
      <alignment horizontal="center"/>
    </xf>
    <xf numFmtId="0" fontId="2" fillId="0" borderId="1" xfId="0" applyFont="1" applyBorder="1" applyAlignment="1">
      <alignment horizontal="center"/>
    </xf>
    <xf numFmtId="0" fontId="0" fillId="0" borderId="7" xfId="0" applyBorder="1" applyAlignment="1">
      <alignment horizontal="center"/>
    </xf>
    <xf numFmtId="0" fontId="2" fillId="0" borderId="7" xfId="0" applyFont="1" applyBorder="1" applyAlignment="1">
      <alignment horizontal="center"/>
    </xf>
    <xf numFmtId="0" fontId="2" fillId="0" borderId="12" xfId="0" applyFont="1" applyBorder="1" applyAlignment="1">
      <alignment horizontal="center" vertical="center" wrapText="1"/>
    </xf>
    <xf numFmtId="0" fontId="0" fillId="0" borderId="13" xfId="0" applyBorder="1" applyAlignment="1">
      <alignment horizontal="center" vertical="center" wrapText="1"/>
    </xf>
    <xf numFmtId="0" fontId="0" fillId="0" borderId="24" xfId="0"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4" xfId="0" applyFont="1"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xf>
    <xf numFmtId="0" fontId="0" fillId="0" borderId="8" xfId="0" applyBorder="1" applyAlignment="1">
      <alignment horizontal="center"/>
    </xf>
    <xf numFmtId="0" fontId="0" fillId="0" borderId="3"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2" fillId="0" borderId="17" xfId="0" applyFont="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2" fillId="0" borderId="26" xfId="0" applyFont="1" applyBorder="1" applyAlignment="1">
      <alignment horizontal="center"/>
    </xf>
    <xf numFmtId="0" fontId="0" fillId="0" borderId="5" xfId="0" applyBorder="1" applyAlignment="1">
      <alignment horizontal="center"/>
    </xf>
    <xf numFmtId="0" fontId="0" fillId="0" borderId="27" xfId="0" applyBorder="1" applyAlignment="1">
      <alignment horizontal="center"/>
    </xf>
    <xf numFmtId="0" fontId="2"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23" fillId="0" borderId="25" xfId="2" applyFont="1" applyBorder="1" applyAlignment="1">
      <alignment horizontal="center"/>
    </xf>
    <xf numFmtId="0" fontId="22" fillId="4" borderId="0" xfId="2" applyFont="1" applyFill="1" applyAlignment="1">
      <alignment horizontal="center" vertical="top" textRotation="90"/>
    </xf>
    <xf numFmtId="0" fontId="1" fillId="4" borderId="0" xfId="2" applyFill="1" applyAlignment="1">
      <alignment horizontal="center" textRotation="90"/>
    </xf>
    <xf numFmtId="0" fontId="19" fillId="15" borderId="25" xfId="2" applyFont="1" applyFill="1" applyBorder="1" applyAlignment="1">
      <alignment horizontal="center"/>
    </xf>
    <xf numFmtId="0" fontId="1" fillId="16" borderId="35" xfId="2" applyFill="1" applyBorder="1" applyAlignment="1">
      <alignment horizontal="center"/>
    </xf>
    <xf numFmtId="0" fontId="1" fillId="16" borderId="25" xfId="2" applyFill="1" applyBorder="1" applyAlignment="1">
      <alignment horizontal="center"/>
    </xf>
    <xf numFmtId="0" fontId="1" fillId="16" borderId="26" xfId="2" applyFill="1" applyBorder="1" applyAlignment="1">
      <alignment horizontal="center"/>
    </xf>
    <xf numFmtId="0" fontId="1" fillId="17" borderId="35" xfId="2" applyFill="1" applyBorder="1" applyAlignment="1">
      <alignment horizontal="center"/>
    </xf>
    <xf numFmtId="0" fontId="1" fillId="17" borderId="25" xfId="2" applyFill="1" applyBorder="1" applyAlignment="1">
      <alignment horizontal="center"/>
    </xf>
    <xf numFmtId="0" fontId="1" fillId="6" borderId="25" xfId="2" applyFill="1" applyBorder="1" applyAlignment="1">
      <alignment horizontal="center"/>
    </xf>
    <xf numFmtId="0" fontId="21" fillId="18" borderId="25" xfId="2" applyFont="1" applyFill="1" applyBorder="1" applyAlignment="1">
      <alignment horizontal="center"/>
    </xf>
    <xf numFmtId="0" fontId="19" fillId="19" borderId="35" xfId="2" applyFont="1" applyFill="1" applyBorder="1" applyAlignment="1">
      <alignment horizontal="center"/>
    </xf>
    <xf numFmtId="0" fontId="19" fillId="19" borderId="25" xfId="2" applyFont="1" applyFill="1" applyBorder="1" applyAlignment="1">
      <alignment horizontal="center"/>
    </xf>
    <xf numFmtId="0" fontId="19" fillId="19" borderId="26" xfId="2" applyFont="1" applyFill="1" applyBorder="1" applyAlignment="1">
      <alignment horizontal="center"/>
    </xf>
    <xf numFmtId="0" fontId="1" fillId="20" borderId="36" xfId="2" applyFill="1" applyBorder="1" applyAlignment="1">
      <alignment horizontal="center"/>
    </xf>
    <xf numFmtId="0" fontId="1" fillId="20" borderId="5" xfId="2" applyFill="1" applyBorder="1" applyAlignment="1">
      <alignment horizontal="center"/>
    </xf>
    <xf numFmtId="0" fontId="1" fillId="20" borderId="27" xfId="2" applyFill="1" applyBorder="1" applyAlignment="1">
      <alignment horizontal="center"/>
    </xf>
    <xf numFmtId="0" fontId="1" fillId="9" borderId="25" xfId="2" applyFill="1" applyBorder="1" applyAlignment="1">
      <alignment horizontal="center"/>
    </xf>
    <xf numFmtId="0" fontId="1" fillId="9" borderId="26" xfId="2" applyFill="1" applyBorder="1" applyAlignment="1">
      <alignment horizontal="center"/>
    </xf>
    <xf numFmtId="0" fontId="1" fillId="10" borderId="36" xfId="2" applyFill="1" applyBorder="1" applyAlignment="1">
      <alignment horizontal="center"/>
    </xf>
    <xf numFmtId="0" fontId="1" fillId="10" borderId="5" xfId="2" applyFill="1" applyBorder="1" applyAlignment="1">
      <alignment horizontal="center"/>
    </xf>
    <xf numFmtId="0" fontId="1" fillId="11" borderId="35" xfId="2" applyFill="1" applyBorder="1" applyAlignment="1">
      <alignment horizontal="center"/>
    </xf>
    <xf numFmtId="0" fontId="1" fillId="11" borderId="25" xfId="2" applyFill="1" applyBorder="1" applyAlignment="1">
      <alignment horizontal="center"/>
    </xf>
    <xf numFmtId="0" fontId="1" fillId="12" borderId="25" xfId="2" applyFill="1" applyBorder="1" applyAlignment="1">
      <alignment horizontal="center"/>
    </xf>
    <xf numFmtId="0" fontId="1" fillId="13" borderId="26" xfId="2" applyFill="1" applyBorder="1" applyAlignment="1">
      <alignment horizontal="center"/>
    </xf>
    <xf numFmtId="0" fontId="1" fillId="13" borderId="5" xfId="2" applyFill="1" applyBorder="1" applyAlignment="1">
      <alignment horizontal="center"/>
    </xf>
    <xf numFmtId="0" fontId="1" fillId="13" borderId="27" xfId="2" applyFill="1" applyBorder="1" applyAlignment="1">
      <alignment horizontal="center"/>
    </xf>
    <xf numFmtId="0" fontId="1" fillId="14" borderId="25" xfId="2" applyFill="1" applyBorder="1" applyAlignment="1">
      <alignment horizontal="center"/>
    </xf>
    <xf numFmtId="0" fontId="1" fillId="8" borderId="35" xfId="2" applyFill="1" applyBorder="1" applyAlignment="1">
      <alignment horizontal="center"/>
    </xf>
    <xf numFmtId="0" fontId="1" fillId="8" borderId="25" xfId="2" applyFill="1" applyBorder="1" applyAlignment="1">
      <alignment horizontal="center"/>
    </xf>
  </cellXfs>
  <cellStyles count="3">
    <cellStyle name="Normal" xfId="0" builtinId="0"/>
    <cellStyle name="Normal 2" xfId="2" xr:uid="{328EFA78-A483-40E1-9DF1-F1AA7CD9A8C2}"/>
    <cellStyle name="Percent" xfId="1"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180973</xdr:colOff>
      <xdr:row>9</xdr:row>
      <xdr:rowOff>57150</xdr:rowOff>
    </xdr:from>
    <xdr:to>
      <xdr:col>8</xdr:col>
      <xdr:colOff>781050</xdr:colOff>
      <xdr:row>22</xdr:row>
      <xdr:rowOff>3083</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a:srcRect l="6907" r="2783"/>
        <a:stretch/>
      </xdr:blipFill>
      <xdr:spPr>
        <a:xfrm>
          <a:off x="2209798" y="2162175"/>
          <a:ext cx="4619627" cy="2441483"/>
        </a:xfrm>
        <a:prstGeom prst="rect">
          <a:avLst/>
        </a:prstGeom>
      </xdr:spPr>
    </xdr:pic>
    <xdr:clientData/>
  </xdr:twoCellAnchor>
  <xdr:twoCellAnchor>
    <xdr:from>
      <xdr:col>1</xdr:col>
      <xdr:colOff>228600</xdr:colOff>
      <xdr:row>1</xdr:row>
      <xdr:rowOff>0</xdr:rowOff>
    </xdr:from>
    <xdr:to>
      <xdr:col>3</xdr:col>
      <xdr:colOff>552450</xdr:colOff>
      <xdr:row>5</xdr:row>
      <xdr:rowOff>123824</xdr:rowOff>
    </xdr:to>
    <xdr:pic>
      <xdr:nvPicPr>
        <xdr:cNvPr id="1028" name="Picture 4">
          <a:extLst>
            <a:ext uri="{FF2B5EF4-FFF2-40B4-BE49-F238E27FC236}">
              <a16:creationId xmlns:a16="http://schemas.microsoft.com/office/drawing/2014/main" id="{00000000-0008-0000-0000-000004040000}"/>
            </a:ext>
          </a:extLst>
        </xdr:cNvPr>
        <xdr:cNvPicPr>
          <a:picLocks noChangeAspect="1" noChangeArrowheads="1"/>
        </xdr:cNvPicPr>
      </xdr:nvPicPr>
      <xdr:blipFill rotWithShape="1">
        <a:blip xmlns:r="http://schemas.openxmlformats.org/officeDocument/2006/relationships" r:embed="rId2" cstate="print"/>
        <a:srcRect t="4386" b="-1"/>
        <a:stretch/>
      </xdr:blipFill>
      <xdr:spPr bwMode="auto">
        <a:xfrm>
          <a:off x="590550" y="419099"/>
          <a:ext cx="1114425" cy="1038225"/>
        </a:xfrm>
        <a:prstGeom prst="rect">
          <a:avLst/>
        </a:prstGeom>
        <a:noFill/>
      </xdr:spPr>
    </xdr:pic>
    <xdr:clientData/>
  </xdr:twoCellAnchor>
  <xdr:twoCellAnchor editAs="oneCell">
    <xdr:from>
      <xdr:col>0</xdr:col>
      <xdr:colOff>180975</xdr:colOff>
      <xdr:row>31</xdr:row>
      <xdr:rowOff>28574</xdr:rowOff>
    </xdr:from>
    <xdr:to>
      <xdr:col>5</xdr:col>
      <xdr:colOff>10157</xdr:colOff>
      <xdr:row>44</xdr:row>
      <xdr:rowOff>133350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3"/>
        <a:srcRect l="642" t="13358" r="37776" b="5221"/>
        <a:stretch/>
      </xdr:blipFill>
      <xdr:spPr>
        <a:xfrm>
          <a:off x="180975" y="12773024"/>
          <a:ext cx="4829807" cy="2581276"/>
        </a:xfrm>
        <a:prstGeom prst="rect">
          <a:avLst/>
        </a:prstGeom>
      </xdr:spPr>
    </xdr:pic>
    <xdr:clientData/>
  </xdr:twoCellAnchor>
  <xdr:twoCellAnchor editAs="oneCell">
    <xdr:from>
      <xdr:col>4</xdr:col>
      <xdr:colOff>3074247</xdr:colOff>
      <xdr:row>31</xdr:row>
      <xdr:rowOff>140758</xdr:rowOff>
    </xdr:from>
    <xdr:to>
      <xdr:col>13</xdr:col>
      <xdr:colOff>256240</xdr:colOff>
      <xdr:row>44</xdr:row>
      <xdr:rowOff>7408</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4"/>
        <a:srcRect l="3335" r="2119"/>
        <a:stretch/>
      </xdr:blipFill>
      <xdr:spPr>
        <a:xfrm>
          <a:off x="5201497" y="5993341"/>
          <a:ext cx="4198743" cy="2343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9525</xdr:rowOff>
    </xdr:from>
    <xdr:to>
      <xdr:col>14</xdr:col>
      <xdr:colOff>523875</xdr:colOff>
      <xdr:row>43</xdr:row>
      <xdr:rowOff>141297</xdr:rowOff>
    </xdr:to>
    <xdr:pic>
      <xdr:nvPicPr>
        <xdr:cNvPr id="2" name="Picture 1">
          <a:extLst>
            <a:ext uri="{FF2B5EF4-FFF2-40B4-BE49-F238E27FC236}">
              <a16:creationId xmlns:a16="http://schemas.microsoft.com/office/drawing/2014/main" id="{22C3151F-F625-43FA-99DB-C26D09EF6718}"/>
            </a:ext>
          </a:extLst>
        </xdr:cNvPr>
        <xdr:cNvPicPr>
          <a:picLocks noChangeAspect="1"/>
        </xdr:cNvPicPr>
      </xdr:nvPicPr>
      <xdr:blipFill rotWithShape="1">
        <a:blip xmlns:r="http://schemas.openxmlformats.org/officeDocument/2006/relationships" r:embed="rId1"/>
        <a:srcRect l="1140" r="932"/>
        <a:stretch/>
      </xdr:blipFill>
      <xdr:spPr>
        <a:xfrm>
          <a:off x="57150" y="9525"/>
          <a:ext cx="9001125" cy="70945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W243"/>
  <sheetViews>
    <sheetView tabSelected="1" showWhiteSpace="0" zoomScaleNormal="100" zoomScalePageLayoutView="80" workbookViewId="0">
      <selection activeCell="C7" sqref="C7:D9"/>
    </sheetView>
  </sheetViews>
  <sheetFormatPr defaultColWidth="9.140625" defaultRowHeight="15" x14ac:dyDescent="0.2"/>
  <cols>
    <col min="1" max="1" width="5.42578125" style="5" customWidth="1"/>
    <col min="2" max="2" width="3.85546875" style="5" customWidth="1"/>
    <col min="3" max="3" width="8" style="5" customWidth="1"/>
    <col min="4" max="4" width="13.140625" style="5" customWidth="1"/>
    <col min="5" max="5" width="44.5703125" style="5" customWidth="1"/>
    <col min="6" max="6" width="4.42578125" style="5" bestFit="1" customWidth="1"/>
    <col min="7" max="7" width="9.42578125" style="5" customWidth="1"/>
    <col min="8" max="8" width="1.85546875" style="5" customWidth="1"/>
    <col min="9" max="9" width="13.85546875" style="5" customWidth="1"/>
    <col min="10" max="10" width="6.85546875" style="5" customWidth="1"/>
    <col min="11" max="11" width="4.42578125" style="5" customWidth="1"/>
    <col min="12" max="12" width="4.5703125" style="5" customWidth="1"/>
    <col min="13" max="13" width="9.5703125" style="5" customWidth="1"/>
    <col min="14" max="14" width="4.85546875" style="5" customWidth="1"/>
    <col min="15" max="15" width="9.140625" style="9"/>
    <col min="16" max="16384" width="9.140625" style="5"/>
  </cols>
  <sheetData>
    <row r="1" spans="1:25" ht="16.5" customHeight="1" x14ac:dyDescent="0.2"/>
    <row r="2" spans="1:25" x14ac:dyDescent="0.2">
      <c r="B2"/>
      <c r="M2" s="79" t="s">
        <v>326</v>
      </c>
    </row>
    <row r="3" spans="1:25" ht="15.75" x14ac:dyDescent="0.25">
      <c r="D3" s="149" t="s">
        <v>0</v>
      </c>
      <c r="E3" s="149"/>
      <c r="F3" s="149"/>
      <c r="G3" s="149"/>
      <c r="H3" s="149"/>
      <c r="I3" s="149"/>
      <c r="J3" s="149"/>
      <c r="K3" s="149"/>
      <c r="L3" s="6"/>
      <c r="M3" s="30" t="s">
        <v>327</v>
      </c>
    </row>
    <row r="4" spans="1:25" ht="15.75" x14ac:dyDescent="0.25">
      <c r="D4" s="166" t="s">
        <v>1</v>
      </c>
      <c r="E4" s="166"/>
      <c r="F4" s="166"/>
      <c r="G4" s="166"/>
      <c r="H4" s="166"/>
      <c r="I4" s="166"/>
      <c r="J4" s="166"/>
      <c r="K4" s="166"/>
    </row>
    <row r="5" spans="1:25" ht="15.75" x14ac:dyDescent="0.25">
      <c r="D5" s="166" t="s">
        <v>2</v>
      </c>
      <c r="E5" s="166"/>
      <c r="F5" s="166"/>
      <c r="G5" s="166"/>
      <c r="H5" s="166"/>
      <c r="I5" s="166"/>
      <c r="J5" s="166"/>
      <c r="K5" s="166"/>
      <c r="R5" s="81"/>
    </row>
    <row r="6" spans="1:25" x14ac:dyDescent="0.2">
      <c r="E6" s="81"/>
      <c r="F6" s="81"/>
      <c r="R6" s="81"/>
    </row>
    <row r="7" spans="1:25" x14ac:dyDescent="0.2">
      <c r="A7" s="156" t="s">
        <v>6</v>
      </c>
      <c r="B7" s="156"/>
      <c r="C7" s="129"/>
      <c r="D7" s="129"/>
      <c r="J7" s="79" t="s">
        <v>3</v>
      </c>
      <c r="K7" s="168"/>
      <c r="L7" s="131"/>
      <c r="M7" s="131"/>
      <c r="R7" s="81"/>
    </row>
    <row r="8" spans="1:25" x14ac:dyDescent="0.2">
      <c r="A8" s="156" t="s">
        <v>7</v>
      </c>
      <c r="B8" s="156"/>
      <c r="C8" s="143"/>
      <c r="D8" s="143"/>
      <c r="J8" s="79" t="s">
        <v>4</v>
      </c>
      <c r="K8" s="170"/>
      <c r="L8" s="143"/>
      <c r="M8" s="143"/>
      <c r="R8" s="81"/>
    </row>
    <row r="9" spans="1:25" ht="15.75" x14ac:dyDescent="0.25">
      <c r="A9" s="156" t="s">
        <v>8</v>
      </c>
      <c r="B9" s="156"/>
      <c r="C9" s="143"/>
      <c r="D9" s="143"/>
      <c r="E9" s="7"/>
      <c r="F9" s="7"/>
      <c r="J9" s="79" t="s">
        <v>5</v>
      </c>
      <c r="K9" s="143"/>
      <c r="L9" s="143"/>
      <c r="M9" s="143"/>
    </row>
    <row r="11" spans="1:25" x14ac:dyDescent="0.2">
      <c r="J11" s="130" t="s">
        <v>9</v>
      </c>
      <c r="K11" s="130"/>
      <c r="L11" s="130"/>
      <c r="M11" s="130"/>
      <c r="S11" s="147"/>
      <c r="T11" s="147"/>
      <c r="U11" s="147"/>
      <c r="V11" s="147"/>
      <c r="W11" s="147"/>
      <c r="X11" s="147"/>
      <c r="Y11" s="147"/>
    </row>
    <row r="12" spans="1:25" x14ac:dyDescent="0.2">
      <c r="B12" s="5" t="s">
        <v>32</v>
      </c>
      <c r="J12" s="129"/>
      <c r="K12" s="129"/>
      <c r="L12" s="129"/>
      <c r="M12" s="129"/>
      <c r="S12" s="147"/>
      <c r="T12" s="147"/>
      <c r="U12" s="147"/>
      <c r="V12" s="147"/>
      <c r="W12" s="147"/>
      <c r="X12" s="147"/>
      <c r="Y12" s="147"/>
    </row>
    <row r="13" spans="1:25" ht="15" customHeight="1" x14ac:dyDescent="0.2">
      <c r="C13" s="169" t="s">
        <v>24</v>
      </c>
      <c r="D13" s="169"/>
      <c r="S13" s="147"/>
      <c r="T13" s="147"/>
      <c r="U13" s="147"/>
      <c r="V13" s="147"/>
      <c r="W13" s="147"/>
      <c r="X13" s="147"/>
      <c r="Y13" s="147"/>
    </row>
    <row r="14" spans="1:25" ht="15.75" customHeight="1" x14ac:dyDescent="0.25">
      <c r="C14" s="169"/>
      <c r="D14" s="169"/>
      <c r="J14" s="8"/>
    </row>
    <row r="15" spans="1:25" ht="15" customHeight="1" x14ac:dyDescent="0.2">
      <c r="C15" s="169"/>
      <c r="D15" s="169"/>
      <c r="J15" s="130" t="s">
        <v>10</v>
      </c>
      <c r="K15" s="130"/>
      <c r="L15" s="130"/>
      <c r="M15" s="130"/>
    </row>
    <row r="16" spans="1:25" ht="15" customHeight="1" x14ac:dyDescent="0.2">
      <c r="C16" s="169"/>
      <c r="D16" s="169"/>
      <c r="J16" s="129"/>
      <c r="K16" s="129"/>
      <c r="L16" s="129"/>
      <c r="M16" s="129"/>
    </row>
    <row r="17" spans="1:14" x14ac:dyDescent="0.2">
      <c r="C17" s="9"/>
      <c r="D17" s="9"/>
    </row>
    <row r="18" spans="1:14" x14ac:dyDescent="0.2">
      <c r="C18" s="9"/>
      <c r="D18" s="9"/>
    </row>
    <row r="19" spans="1:14" x14ac:dyDescent="0.2">
      <c r="C19" s="9"/>
      <c r="D19" s="9"/>
    </row>
    <row r="20" spans="1:14" x14ac:dyDescent="0.2">
      <c r="C20" s="9"/>
      <c r="D20" s="9"/>
    </row>
    <row r="21" spans="1:14" x14ac:dyDescent="0.2">
      <c r="C21" s="9"/>
      <c r="D21" s="9"/>
    </row>
    <row r="22" spans="1:14" ht="15.75" x14ac:dyDescent="0.25">
      <c r="E22" s="7"/>
      <c r="F22" s="7"/>
    </row>
    <row r="23" spans="1:14" x14ac:dyDescent="0.2">
      <c r="A23" s="5" t="s">
        <v>13</v>
      </c>
      <c r="C23" s="131"/>
      <c r="D23" s="131"/>
      <c r="J23" s="79" t="s">
        <v>11</v>
      </c>
      <c r="K23" s="131"/>
      <c r="L23" s="131"/>
      <c r="M23" s="131"/>
    </row>
    <row r="24" spans="1:14" x14ac:dyDescent="0.2">
      <c r="A24" s="5" t="s">
        <v>14</v>
      </c>
      <c r="B24" s="81"/>
      <c r="D24" s="1"/>
      <c r="J24" s="79" t="s">
        <v>12</v>
      </c>
      <c r="K24" s="131"/>
      <c r="L24" s="131"/>
      <c r="M24" s="131"/>
    </row>
    <row r="25" spans="1:14" x14ac:dyDescent="0.2">
      <c r="A25" s="5" t="s">
        <v>15</v>
      </c>
      <c r="B25" s="131"/>
      <c r="C25" s="131"/>
      <c r="D25" s="131"/>
    </row>
    <row r="26" spans="1:14" ht="11.25" customHeight="1" thickBot="1" x14ac:dyDescent="0.25"/>
    <row r="27" spans="1:14" x14ac:dyDescent="0.2">
      <c r="A27" s="150" t="s">
        <v>255</v>
      </c>
      <c r="B27" s="151"/>
      <c r="C27" s="151"/>
      <c r="D27" s="151"/>
      <c r="E27" s="151"/>
      <c r="F27" s="151"/>
      <c r="G27" s="151"/>
      <c r="H27" s="151"/>
      <c r="I27" s="151"/>
      <c r="J27" s="151"/>
      <c r="K27" s="151"/>
      <c r="L27" s="151"/>
      <c r="M27" s="152"/>
    </row>
    <row r="28" spans="1:14" ht="18" customHeight="1" thickBot="1" x14ac:dyDescent="0.25">
      <c r="A28" s="153"/>
      <c r="B28" s="154"/>
      <c r="C28" s="154"/>
      <c r="D28" s="154"/>
      <c r="E28" s="154"/>
      <c r="F28" s="154"/>
      <c r="G28" s="154"/>
      <c r="H28" s="154"/>
      <c r="I28" s="154"/>
      <c r="J28" s="154"/>
      <c r="K28" s="154"/>
      <c r="L28" s="154"/>
      <c r="M28" s="155"/>
    </row>
    <row r="29" spans="1:14" ht="9.75" customHeight="1" x14ac:dyDescent="0.2">
      <c r="A29" s="10"/>
      <c r="B29" s="10"/>
      <c r="C29" s="10"/>
      <c r="D29" s="10"/>
      <c r="E29" s="10"/>
      <c r="F29" s="10"/>
      <c r="G29" s="10"/>
      <c r="H29" s="10"/>
      <c r="I29" s="10"/>
      <c r="J29" s="10"/>
      <c r="K29" s="10"/>
      <c r="L29" s="10"/>
      <c r="M29" s="10"/>
    </row>
    <row r="30" spans="1:14" ht="15.75" x14ac:dyDescent="0.25">
      <c r="A30" s="7" t="s">
        <v>166</v>
      </c>
    </row>
    <row r="31" spans="1:14" ht="8.25" customHeight="1" x14ac:dyDescent="0.25">
      <c r="A31" s="7"/>
    </row>
    <row r="32" spans="1:14" x14ac:dyDescent="0.2">
      <c r="A32" s="11"/>
      <c r="B32" s="12"/>
      <c r="C32" s="12"/>
      <c r="D32" s="12"/>
      <c r="E32" s="12"/>
      <c r="F32" s="12"/>
      <c r="G32" s="12"/>
      <c r="H32" s="12"/>
      <c r="I32" s="12"/>
      <c r="J32" s="12"/>
      <c r="K32" s="12"/>
      <c r="L32" s="12"/>
      <c r="M32" s="12"/>
      <c r="N32" s="13"/>
    </row>
    <row r="33" spans="1:14" x14ac:dyDescent="0.2">
      <c r="A33" s="14"/>
      <c r="N33" s="15"/>
    </row>
    <row r="34" spans="1:14" x14ac:dyDescent="0.2">
      <c r="A34" s="14"/>
      <c r="N34" s="15"/>
    </row>
    <row r="35" spans="1:14" x14ac:dyDescent="0.2">
      <c r="A35" s="14"/>
      <c r="N35" s="15"/>
    </row>
    <row r="36" spans="1:14" x14ac:dyDescent="0.2">
      <c r="A36" s="14"/>
      <c r="N36" s="15"/>
    </row>
    <row r="37" spans="1:14" x14ac:dyDescent="0.2">
      <c r="A37" s="14"/>
      <c r="N37" s="15"/>
    </row>
    <row r="38" spans="1:14" x14ac:dyDescent="0.2">
      <c r="A38" s="14"/>
      <c r="N38" s="15"/>
    </row>
    <row r="39" spans="1:14" x14ac:dyDescent="0.2">
      <c r="A39" s="14"/>
      <c r="N39" s="15"/>
    </row>
    <row r="40" spans="1:14" x14ac:dyDescent="0.2">
      <c r="A40" s="14"/>
      <c r="N40" s="15"/>
    </row>
    <row r="41" spans="1:14" x14ac:dyDescent="0.2">
      <c r="A41" s="14"/>
      <c r="N41" s="15"/>
    </row>
    <row r="42" spans="1:14" x14ac:dyDescent="0.2">
      <c r="A42" s="14"/>
      <c r="N42" s="15"/>
    </row>
    <row r="43" spans="1:14" x14ac:dyDescent="0.2">
      <c r="A43" s="14"/>
      <c r="N43" s="15"/>
    </row>
    <row r="44" spans="1:14" x14ac:dyDescent="0.2">
      <c r="A44" s="14"/>
      <c r="N44" s="15"/>
    </row>
    <row r="45" spans="1:14" x14ac:dyDescent="0.2">
      <c r="A45" s="16"/>
      <c r="B45" s="17"/>
      <c r="C45" s="17"/>
      <c r="D45" s="17"/>
      <c r="E45" s="17"/>
      <c r="F45" s="17"/>
      <c r="G45" s="17"/>
      <c r="H45" s="17"/>
      <c r="I45" s="17"/>
      <c r="J45" s="17"/>
      <c r="K45" s="17"/>
      <c r="L45" s="17"/>
      <c r="M45" s="17"/>
      <c r="N45" s="18"/>
    </row>
    <row r="46" spans="1:14" ht="8.25" customHeight="1" x14ac:dyDescent="0.2"/>
    <row r="47" spans="1:14" ht="16.5" thickBot="1" x14ac:dyDescent="0.3">
      <c r="A47" s="7" t="s">
        <v>51</v>
      </c>
      <c r="B47" s="7"/>
      <c r="I47" s="132" t="s">
        <v>16</v>
      </c>
      <c r="J47" s="132"/>
      <c r="K47" s="132"/>
      <c r="L47" s="132"/>
      <c r="M47" s="132"/>
    </row>
    <row r="48" spans="1:14" ht="16.5" thickBot="1" x14ac:dyDescent="0.3">
      <c r="A48" s="19" t="s">
        <v>42</v>
      </c>
      <c r="B48" s="5" t="s">
        <v>73</v>
      </c>
      <c r="F48" s="20" t="s">
        <v>42</v>
      </c>
      <c r="G48" s="87">
        <v>0</v>
      </c>
      <c r="I48" s="135"/>
      <c r="J48" s="135"/>
      <c r="K48" s="135"/>
      <c r="L48" s="135"/>
      <c r="M48" s="135"/>
    </row>
    <row r="49" spans="1:14" ht="16.5" thickBot="1" x14ac:dyDescent="0.3">
      <c r="A49" s="19" t="s">
        <v>43</v>
      </c>
      <c r="B49" s="5" t="s">
        <v>72</v>
      </c>
      <c r="F49" s="20" t="s">
        <v>43</v>
      </c>
      <c r="G49" s="88">
        <v>17</v>
      </c>
      <c r="I49" s="135"/>
      <c r="J49" s="135"/>
      <c r="K49" s="135"/>
      <c r="L49" s="135"/>
      <c r="M49" s="135"/>
    </row>
    <row r="50" spans="1:14" ht="16.5" thickBot="1" x14ac:dyDescent="0.3">
      <c r="A50" s="19" t="s">
        <v>44</v>
      </c>
      <c r="B50" s="5" t="s">
        <v>71</v>
      </c>
      <c r="F50" s="20" t="s">
        <v>44</v>
      </c>
      <c r="G50" s="88">
        <v>8</v>
      </c>
      <c r="I50" s="138" t="s">
        <v>50</v>
      </c>
      <c r="J50" s="138"/>
      <c r="K50" s="138"/>
      <c r="L50" s="138"/>
      <c r="M50" s="138"/>
    </row>
    <row r="51" spans="1:14" ht="16.5" thickBot="1" x14ac:dyDescent="0.3">
      <c r="A51" s="19" t="s">
        <v>45</v>
      </c>
      <c r="B51" s="5" t="s">
        <v>70</v>
      </c>
      <c r="F51" s="20" t="s">
        <v>45</v>
      </c>
      <c r="G51" s="88">
        <v>0</v>
      </c>
      <c r="I51" s="136"/>
      <c r="J51" s="136"/>
      <c r="K51" s="136"/>
      <c r="L51" s="136"/>
      <c r="M51" s="136"/>
    </row>
    <row r="52" spans="1:14" ht="16.5" thickBot="1" x14ac:dyDescent="0.3">
      <c r="A52" s="19" t="s">
        <v>46</v>
      </c>
      <c r="B52" s="5" t="s">
        <v>69</v>
      </c>
      <c r="F52" s="20" t="s">
        <v>46</v>
      </c>
      <c r="G52" s="88">
        <v>0</v>
      </c>
      <c r="I52" s="136"/>
      <c r="J52" s="136"/>
      <c r="K52" s="136"/>
      <c r="L52" s="136"/>
      <c r="M52" s="136"/>
    </row>
    <row r="53" spans="1:14" ht="16.5" thickBot="1" x14ac:dyDescent="0.3">
      <c r="A53" s="19" t="s">
        <v>47</v>
      </c>
      <c r="B53" s="5" t="s">
        <v>68</v>
      </c>
      <c r="F53" s="20" t="s">
        <v>47</v>
      </c>
      <c r="G53" s="89">
        <v>0.05</v>
      </c>
      <c r="I53" s="136"/>
      <c r="J53" s="136"/>
      <c r="K53" s="136"/>
      <c r="L53" s="136"/>
      <c r="M53" s="136"/>
    </row>
    <row r="54" spans="1:14" ht="16.5" thickBot="1" x14ac:dyDescent="0.3">
      <c r="A54" s="19" t="s">
        <v>48</v>
      </c>
      <c r="B54" s="5" t="s">
        <v>260</v>
      </c>
      <c r="F54" s="20" t="s">
        <v>48</v>
      </c>
      <c r="G54" s="88">
        <v>90</v>
      </c>
      <c r="I54" s="136"/>
      <c r="J54" s="136"/>
      <c r="K54" s="136"/>
      <c r="L54" s="136"/>
      <c r="M54" s="136"/>
    </row>
    <row r="55" spans="1:14" x14ac:dyDescent="0.2">
      <c r="B55" s="20"/>
      <c r="G55" s="20"/>
    </row>
    <row r="56" spans="1:14" ht="16.5" thickBot="1" x14ac:dyDescent="0.3">
      <c r="A56" s="7" t="s">
        <v>52</v>
      </c>
    </row>
    <row r="57" spans="1:14" ht="16.5" thickBot="1" x14ac:dyDescent="0.3">
      <c r="A57" s="19" t="s">
        <v>49</v>
      </c>
      <c r="B57" s="5" t="s">
        <v>62</v>
      </c>
      <c r="F57" s="144" t="s">
        <v>39</v>
      </c>
      <c r="G57" s="145"/>
      <c r="H57" s="145"/>
      <c r="I57" s="146"/>
    </row>
    <row r="58" spans="1:14" ht="16.5" thickBot="1" x14ac:dyDescent="0.3">
      <c r="A58" s="19" t="s">
        <v>53</v>
      </c>
      <c r="B58" s="5" t="s">
        <v>67</v>
      </c>
      <c r="F58" s="20" t="s">
        <v>53</v>
      </c>
      <c r="G58" s="94">
        <f>IF(F57="School Bus",40,IF(F57="Intermediate Truck (WB-50)",55,75))</f>
        <v>40</v>
      </c>
      <c r="I58" s="139" t="s">
        <v>57</v>
      </c>
      <c r="J58" s="139"/>
      <c r="K58" s="139"/>
      <c r="L58" s="139"/>
      <c r="M58" s="139"/>
    </row>
    <row r="59" spans="1:14" ht="16.5" thickBot="1" x14ac:dyDescent="0.3">
      <c r="A59" s="19"/>
      <c r="B59" s="5" t="s">
        <v>58</v>
      </c>
      <c r="C59" s="5" t="s">
        <v>66</v>
      </c>
      <c r="F59" s="20" t="s">
        <v>60</v>
      </c>
      <c r="G59" s="87">
        <v>0</v>
      </c>
      <c r="I59" s="106" t="s">
        <v>59</v>
      </c>
      <c r="J59" s="21"/>
      <c r="K59" s="21"/>
      <c r="L59" s="21"/>
      <c r="M59" s="21"/>
    </row>
    <row r="60" spans="1:14" ht="16.5" thickBot="1" x14ac:dyDescent="0.3">
      <c r="A60" s="19" t="s">
        <v>54</v>
      </c>
      <c r="B60" s="5" t="s">
        <v>64</v>
      </c>
      <c r="F60" s="20" t="s">
        <v>54</v>
      </c>
      <c r="G60" s="95">
        <f>G58+G59</f>
        <v>40</v>
      </c>
      <c r="I60" s="139" t="s">
        <v>317</v>
      </c>
      <c r="J60" s="139"/>
      <c r="K60" s="139"/>
      <c r="L60" s="139"/>
      <c r="M60" s="139"/>
    </row>
    <row r="61" spans="1:14" ht="16.5" thickBot="1" x14ac:dyDescent="0.3">
      <c r="A61" s="19" t="s">
        <v>55</v>
      </c>
      <c r="B61" s="5" t="s">
        <v>65</v>
      </c>
      <c r="F61" s="20" t="s">
        <v>55</v>
      </c>
      <c r="G61" s="95">
        <f>IF(G58=40,35.4,41)</f>
        <v>35.4</v>
      </c>
      <c r="I61" s="139" t="s">
        <v>57</v>
      </c>
      <c r="J61" s="139"/>
      <c r="K61" s="139"/>
      <c r="L61" s="139"/>
      <c r="M61" s="139"/>
    </row>
    <row r="62" spans="1:14" ht="16.5" thickBot="1" x14ac:dyDescent="0.3">
      <c r="A62" s="19" t="s">
        <v>56</v>
      </c>
      <c r="B62" s="5" t="s">
        <v>63</v>
      </c>
      <c r="F62" s="20" t="s">
        <v>56</v>
      </c>
      <c r="G62" s="96">
        <v>19</v>
      </c>
      <c r="I62" s="139" t="s">
        <v>61</v>
      </c>
      <c r="J62" s="139"/>
      <c r="K62" s="139"/>
      <c r="L62" s="139"/>
      <c r="M62" s="139"/>
    </row>
    <row r="63" spans="1:14" ht="16.5" customHeight="1" x14ac:dyDescent="0.2">
      <c r="A63" s="22"/>
      <c r="B63" s="22"/>
      <c r="C63" s="22"/>
      <c r="D63" s="22"/>
      <c r="E63" s="22"/>
      <c r="F63" s="22"/>
      <c r="G63" s="22"/>
      <c r="H63" s="22"/>
      <c r="I63" s="22"/>
      <c r="J63" s="22"/>
      <c r="K63" s="22"/>
      <c r="L63" s="22"/>
      <c r="M63" s="22"/>
      <c r="N63" s="22"/>
    </row>
    <row r="64" spans="1:14" ht="23.25" customHeight="1" x14ac:dyDescent="0.2">
      <c r="A64" s="117"/>
      <c r="B64" s="117"/>
      <c r="C64" s="117"/>
      <c r="D64" s="117"/>
      <c r="E64" s="117"/>
      <c r="F64" s="117"/>
      <c r="G64" s="117"/>
      <c r="H64" s="117"/>
      <c r="I64" s="117"/>
      <c r="J64" s="117"/>
      <c r="K64" s="117"/>
      <c r="L64" s="117"/>
      <c r="M64" s="117"/>
      <c r="N64" s="117"/>
    </row>
    <row r="65" spans="1:15" ht="17.25" customHeight="1" x14ac:dyDescent="0.2">
      <c r="A65" s="83"/>
      <c r="B65" s="83"/>
      <c r="C65" s="83"/>
      <c r="D65" s="83"/>
      <c r="E65" s="83"/>
      <c r="F65" s="83"/>
      <c r="G65" s="83"/>
      <c r="H65" s="83"/>
      <c r="I65" s="83"/>
      <c r="J65" s="83"/>
      <c r="K65" s="83"/>
      <c r="L65" s="83"/>
      <c r="M65" s="83"/>
      <c r="N65" s="83"/>
    </row>
    <row r="66" spans="1:15" ht="15.75" x14ac:dyDescent="0.25">
      <c r="A66" s="7" t="s">
        <v>74</v>
      </c>
      <c r="B66" s="7"/>
    </row>
    <row r="67" spans="1:15" ht="17.25" customHeight="1" x14ac:dyDescent="0.25">
      <c r="A67" s="7"/>
      <c r="B67" s="7"/>
    </row>
    <row r="68" spans="1:15" ht="16.5" thickBot="1" x14ac:dyDescent="0.3">
      <c r="A68" s="7" t="s">
        <v>17</v>
      </c>
      <c r="B68" s="7"/>
      <c r="I68" s="132" t="s">
        <v>16</v>
      </c>
      <c r="J68" s="132"/>
      <c r="K68" s="132"/>
      <c r="L68" s="132"/>
      <c r="M68" s="132"/>
      <c r="N68" s="23"/>
      <c r="O68" s="104"/>
    </row>
    <row r="69" spans="1:15" ht="16.5" thickBot="1" x14ac:dyDescent="0.3">
      <c r="A69" s="19" t="s">
        <v>76</v>
      </c>
      <c r="B69" s="5" t="s">
        <v>75</v>
      </c>
      <c r="F69" s="20" t="s">
        <v>76</v>
      </c>
      <c r="G69" s="90">
        <v>0</v>
      </c>
      <c r="I69" s="135" t="s">
        <v>328</v>
      </c>
      <c r="J69" s="135"/>
      <c r="K69" s="135"/>
      <c r="L69" s="135"/>
      <c r="M69" s="135"/>
    </row>
    <row r="70" spans="1:15" ht="16.5" thickBot="1" x14ac:dyDescent="0.3">
      <c r="A70" s="19" t="s">
        <v>77</v>
      </c>
      <c r="B70" s="5" t="s">
        <v>79</v>
      </c>
      <c r="F70" s="20" t="s">
        <v>77</v>
      </c>
      <c r="G70" s="91">
        <v>0</v>
      </c>
      <c r="I70" s="142" t="s">
        <v>82</v>
      </c>
      <c r="J70" s="142"/>
      <c r="K70" s="143"/>
      <c r="L70" s="143"/>
      <c r="M70" s="143"/>
    </row>
    <row r="71" spans="1:15" ht="16.5" thickBot="1" x14ac:dyDescent="0.3">
      <c r="A71" s="19"/>
      <c r="F71" s="20"/>
      <c r="I71" s="140" t="s">
        <v>81</v>
      </c>
      <c r="J71" s="140"/>
      <c r="K71" s="143"/>
      <c r="L71" s="143"/>
      <c r="M71" s="143"/>
    </row>
    <row r="72" spans="1:15" ht="16.5" thickBot="1" x14ac:dyDescent="0.3">
      <c r="A72" s="19" t="s">
        <v>78</v>
      </c>
      <c r="B72" s="5" t="s">
        <v>80</v>
      </c>
      <c r="F72" s="20" t="s">
        <v>78</v>
      </c>
      <c r="G72" s="97">
        <f>IF(G69=""," ",G69+G70)</f>
        <v>0</v>
      </c>
      <c r="I72" s="138" t="s">
        <v>316</v>
      </c>
      <c r="J72" s="138"/>
      <c r="K72" s="138"/>
      <c r="L72" s="138"/>
      <c r="M72" s="138"/>
    </row>
    <row r="73" spans="1:15" ht="24" customHeight="1" x14ac:dyDescent="0.2">
      <c r="A73" s="20"/>
      <c r="F73" s="20"/>
    </row>
    <row r="74" spans="1:15" ht="16.5" thickBot="1" x14ac:dyDescent="0.3">
      <c r="A74" s="24" t="s">
        <v>18</v>
      </c>
      <c r="F74" s="20"/>
    </row>
    <row r="75" spans="1:15" ht="16.5" thickBot="1" x14ac:dyDescent="0.3">
      <c r="A75" s="19" t="s">
        <v>83</v>
      </c>
      <c r="B75" s="5" t="s">
        <v>92</v>
      </c>
      <c r="F75" s="20" t="s">
        <v>83</v>
      </c>
      <c r="G75" s="88">
        <v>7</v>
      </c>
      <c r="I75" s="135" t="s">
        <v>256</v>
      </c>
      <c r="J75" s="135"/>
      <c r="K75" s="135"/>
      <c r="L75" s="135"/>
      <c r="M75" s="135"/>
    </row>
    <row r="76" spans="1:15" ht="16.5" thickBot="1" x14ac:dyDescent="0.3">
      <c r="A76" s="19" t="s">
        <v>84</v>
      </c>
      <c r="B76" s="5" t="s">
        <v>93</v>
      </c>
      <c r="F76" s="20" t="s">
        <v>84</v>
      </c>
      <c r="G76" s="88">
        <v>0</v>
      </c>
      <c r="I76" s="136"/>
      <c r="J76" s="136"/>
      <c r="K76" s="136"/>
      <c r="L76" s="136"/>
      <c r="M76" s="136"/>
    </row>
    <row r="77" spans="1:15" ht="16.5" thickBot="1" x14ac:dyDescent="0.3">
      <c r="A77" s="19" t="s">
        <v>38</v>
      </c>
      <c r="B77" s="5" t="s">
        <v>94</v>
      </c>
      <c r="F77" s="20" t="s">
        <v>38</v>
      </c>
      <c r="G77" s="91">
        <v>0</v>
      </c>
      <c r="I77" s="136"/>
      <c r="J77" s="136"/>
      <c r="K77" s="136"/>
      <c r="L77" s="136"/>
      <c r="M77" s="136"/>
    </row>
    <row r="78" spans="1:15" ht="16.5" thickBot="1" x14ac:dyDescent="0.3">
      <c r="A78" s="19" t="s">
        <v>85</v>
      </c>
      <c r="B78" s="5" t="s">
        <v>95</v>
      </c>
      <c r="F78" s="20" t="s">
        <v>85</v>
      </c>
      <c r="G78" s="91">
        <v>0</v>
      </c>
      <c r="I78" s="136"/>
      <c r="J78" s="136"/>
      <c r="K78" s="136"/>
      <c r="L78" s="136"/>
      <c r="M78" s="136"/>
    </row>
    <row r="79" spans="1:15" ht="16.5" thickBot="1" x14ac:dyDescent="0.3">
      <c r="A79" s="19" t="s">
        <v>86</v>
      </c>
      <c r="B79" s="5" t="s">
        <v>96</v>
      </c>
      <c r="F79" s="20" t="s">
        <v>86</v>
      </c>
      <c r="G79" s="97">
        <f>IF(G75=""," ",SUM(G75:G78))</f>
        <v>7</v>
      </c>
      <c r="I79" s="138" t="s">
        <v>315</v>
      </c>
      <c r="J79" s="138"/>
      <c r="K79" s="138"/>
      <c r="L79" s="138"/>
      <c r="M79" s="138"/>
    </row>
    <row r="80" spans="1:15" ht="23.25" customHeight="1" x14ac:dyDescent="0.2">
      <c r="A80" s="20"/>
      <c r="F80" s="20"/>
    </row>
    <row r="81" spans="1:14" ht="16.5" thickBot="1" x14ac:dyDescent="0.3">
      <c r="A81" s="24" t="s">
        <v>97</v>
      </c>
      <c r="F81" s="20"/>
      <c r="I81" s="132" t="s">
        <v>16</v>
      </c>
      <c r="J81" s="132"/>
      <c r="K81" s="132"/>
      <c r="L81" s="132"/>
      <c r="M81" s="132"/>
    </row>
    <row r="82" spans="1:14" ht="16.5" thickBot="1" x14ac:dyDescent="0.3">
      <c r="A82" s="19" t="s">
        <v>87</v>
      </c>
      <c r="B82" s="5" t="s">
        <v>98</v>
      </c>
      <c r="F82" s="20" t="s">
        <v>87</v>
      </c>
      <c r="G82" s="88">
        <v>0</v>
      </c>
      <c r="I82" s="135" t="s">
        <v>320</v>
      </c>
      <c r="J82" s="135"/>
      <c r="K82" s="135"/>
      <c r="L82" s="135"/>
      <c r="M82" s="135"/>
    </row>
    <row r="83" spans="1:14" ht="16.5" thickBot="1" x14ac:dyDescent="0.3">
      <c r="A83" s="19" t="s">
        <v>88</v>
      </c>
      <c r="B83" s="5" t="s">
        <v>99</v>
      </c>
      <c r="F83" s="20" t="s">
        <v>88</v>
      </c>
      <c r="G83" s="88">
        <v>0</v>
      </c>
      <c r="I83" s="136"/>
      <c r="J83" s="136"/>
      <c r="K83" s="136"/>
      <c r="L83" s="136"/>
      <c r="M83" s="136"/>
    </row>
    <row r="84" spans="1:14" ht="16.5" thickBot="1" x14ac:dyDescent="0.3">
      <c r="A84" s="19" t="s">
        <v>89</v>
      </c>
      <c r="B84" s="5" t="s">
        <v>100</v>
      </c>
      <c r="F84" s="20" t="s">
        <v>89</v>
      </c>
      <c r="G84" s="91">
        <v>0</v>
      </c>
      <c r="I84" s="136"/>
      <c r="J84" s="136"/>
      <c r="K84" s="136"/>
      <c r="L84" s="136"/>
      <c r="M84" s="136"/>
    </row>
    <row r="85" spans="1:14" ht="16.5" thickBot="1" x14ac:dyDescent="0.3">
      <c r="A85" s="19" t="s">
        <v>90</v>
      </c>
      <c r="B85" s="5" t="s">
        <v>101</v>
      </c>
      <c r="F85" s="20" t="s">
        <v>90</v>
      </c>
      <c r="G85" s="91">
        <v>0</v>
      </c>
      <c r="I85" s="136"/>
      <c r="J85" s="136"/>
      <c r="K85" s="136"/>
      <c r="L85" s="136"/>
      <c r="M85" s="136"/>
    </row>
    <row r="86" spans="1:14" ht="16.5" thickBot="1" x14ac:dyDescent="0.3">
      <c r="A86" s="19" t="s">
        <v>91</v>
      </c>
      <c r="B86" s="5" t="s">
        <v>102</v>
      </c>
      <c r="F86" s="20" t="s">
        <v>91</v>
      </c>
      <c r="G86" s="97">
        <f>IF(G82=""," ",SUM(G82:G85))</f>
        <v>0</v>
      </c>
      <c r="I86" s="138" t="s">
        <v>314</v>
      </c>
      <c r="J86" s="138"/>
      <c r="K86" s="138"/>
      <c r="L86" s="138"/>
      <c r="M86" s="138"/>
    </row>
    <row r="87" spans="1:14" ht="24" customHeight="1" x14ac:dyDescent="0.2"/>
    <row r="88" spans="1:14" ht="16.5" thickBot="1" x14ac:dyDescent="0.3">
      <c r="A88" s="24" t="s">
        <v>103</v>
      </c>
      <c r="F88" s="20"/>
      <c r="I88" s="132" t="s">
        <v>16</v>
      </c>
      <c r="J88" s="132"/>
      <c r="K88" s="132"/>
      <c r="L88" s="132"/>
      <c r="M88" s="132"/>
    </row>
    <row r="89" spans="1:14" ht="16.5" thickBot="1" x14ac:dyDescent="0.3">
      <c r="A89" s="19" t="s">
        <v>104</v>
      </c>
      <c r="B89" s="5" t="s">
        <v>98</v>
      </c>
      <c r="F89" s="20" t="s">
        <v>104</v>
      </c>
      <c r="G89" s="97">
        <f>IF(AND(G79=" ",G86=" ")," ",MAX(G79,G86))</f>
        <v>7</v>
      </c>
      <c r="I89" s="118" t="s">
        <v>313</v>
      </c>
      <c r="J89" s="118"/>
      <c r="K89" s="118"/>
      <c r="L89" s="118"/>
      <c r="M89" s="118"/>
    </row>
    <row r="90" spans="1:14" ht="16.5" thickBot="1" x14ac:dyDescent="0.3">
      <c r="A90" s="19" t="s">
        <v>105</v>
      </c>
      <c r="B90" s="7" t="s">
        <v>106</v>
      </c>
      <c r="F90" s="20" t="s">
        <v>105</v>
      </c>
      <c r="G90" s="97">
        <f>IF(G72=" "," ",G72+G89)</f>
        <v>7</v>
      </c>
      <c r="I90" s="138" t="s">
        <v>312</v>
      </c>
      <c r="J90" s="138"/>
      <c r="K90" s="138"/>
      <c r="L90" s="138"/>
      <c r="M90" s="138"/>
    </row>
    <row r="91" spans="1:14" ht="28.7" customHeight="1" x14ac:dyDescent="0.2">
      <c r="A91" s="25"/>
      <c r="B91" s="9"/>
      <c r="C91" s="9"/>
      <c r="D91" s="9"/>
      <c r="E91" s="9"/>
      <c r="F91" s="25"/>
      <c r="G91" s="82"/>
      <c r="H91" s="9"/>
      <c r="I91" s="148"/>
      <c r="J91" s="148"/>
      <c r="K91" s="148"/>
      <c r="L91" s="148"/>
      <c r="M91" s="148"/>
      <c r="N91" s="9"/>
    </row>
    <row r="92" spans="1:14" ht="15.75" x14ac:dyDescent="0.25">
      <c r="A92" s="7" t="s">
        <v>107</v>
      </c>
      <c r="B92" s="9"/>
      <c r="C92" s="9"/>
      <c r="D92" s="9"/>
      <c r="E92" s="9"/>
      <c r="F92" s="25"/>
      <c r="G92" s="82"/>
      <c r="H92" s="9"/>
      <c r="I92" s="132" t="s">
        <v>16</v>
      </c>
      <c r="J92" s="132"/>
      <c r="K92" s="132"/>
      <c r="L92" s="132"/>
      <c r="M92" s="132"/>
      <c r="N92" s="9"/>
    </row>
    <row r="93" spans="1:14" ht="9" customHeight="1" thickBot="1" x14ac:dyDescent="0.25">
      <c r="A93" s="25"/>
      <c r="B93" s="9"/>
      <c r="C93" s="9"/>
      <c r="D93" s="9"/>
      <c r="E93" s="9"/>
      <c r="F93" s="25"/>
      <c r="G93" s="82"/>
      <c r="H93" s="9"/>
      <c r="I93" s="132"/>
      <c r="J93" s="132"/>
      <c r="K93" s="132"/>
      <c r="L93" s="132"/>
      <c r="M93" s="132"/>
      <c r="N93" s="9"/>
    </row>
    <row r="94" spans="1:14" ht="16.5" thickBot="1" x14ac:dyDescent="0.3">
      <c r="A94" s="19" t="s">
        <v>108</v>
      </c>
      <c r="B94" s="5" t="s">
        <v>123</v>
      </c>
      <c r="F94" s="20" t="s">
        <v>108</v>
      </c>
      <c r="G94" s="88" t="s">
        <v>122</v>
      </c>
      <c r="I94" s="135"/>
      <c r="J94" s="135"/>
      <c r="K94" s="135"/>
      <c r="L94" s="135"/>
      <c r="M94" s="135"/>
    </row>
    <row r="95" spans="1:14" ht="16.5" thickBot="1" x14ac:dyDescent="0.3">
      <c r="A95" s="19" t="s">
        <v>109</v>
      </c>
      <c r="B95" s="5" t="s">
        <v>129</v>
      </c>
      <c r="F95" s="20" t="s">
        <v>109</v>
      </c>
      <c r="G95" s="96">
        <f>IF(G54=""," ",IF(G94="No",0,(ROUNDUP(PI()*G61*G54/180,0))))</f>
        <v>0</v>
      </c>
      <c r="I95" s="138" t="s">
        <v>259</v>
      </c>
      <c r="J95" s="138"/>
      <c r="K95" s="138"/>
      <c r="L95" s="138"/>
      <c r="M95" s="138"/>
    </row>
    <row r="96" spans="1:14" ht="16.5" thickBot="1" x14ac:dyDescent="0.3">
      <c r="A96" s="19" t="s">
        <v>110</v>
      </c>
      <c r="B96" s="5" t="s">
        <v>147</v>
      </c>
      <c r="F96" s="20" t="s">
        <v>110</v>
      </c>
      <c r="G96" s="96">
        <v>10</v>
      </c>
      <c r="I96" s="138" t="s">
        <v>61</v>
      </c>
      <c r="J96" s="138"/>
      <c r="K96" s="138"/>
      <c r="L96" s="138"/>
      <c r="M96" s="138"/>
    </row>
    <row r="97" spans="1:257" ht="16.5" thickBot="1" x14ac:dyDescent="0.3">
      <c r="A97" s="19" t="s">
        <v>111</v>
      </c>
      <c r="B97" s="5" t="s">
        <v>124</v>
      </c>
      <c r="F97" s="20" t="s">
        <v>111</v>
      </c>
      <c r="G97" s="98">
        <f>IF(G52=""," ",IF(G94="No",0,(G51+G52+G62-G61)+G95+G60))</f>
        <v>0</v>
      </c>
      <c r="I97" s="21" t="s">
        <v>261</v>
      </c>
      <c r="J97" s="21"/>
      <c r="K97" s="21"/>
      <c r="L97" s="21"/>
      <c r="M97" s="21"/>
    </row>
    <row r="98" spans="1:257" ht="16.5" thickBot="1" x14ac:dyDescent="0.3">
      <c r="A98" s="19"/>
      <c r="B98" s="5" t="s">
        <v>128</v>
      </c>
      <c r="F98" s="20" t="s">
        <v>125</v>
      </c>
      <c r="G98" s="82"/>
      <c r="I98" s="137"/>
      <c r="J98" s="137"/>
      <c r="K98" s="137"/>
      <c r="L98" s="137"/>
      <c r="M98" s="137"/>
    </row>
    <row r="99" spans="1:257" ht="16.5" thickBot="1" x14ac:dyDescent="0.3">
      <c r="A99" s="19" t="s">
        <v>112</v>
      </c>
      <c r="B99" s="5" t="s">
        <v>126</v>
      </c>
      <c r="F99" s="20" t="s">
        <v>112</v>
      </c>
      <c r="G99" s="97">
        <f>IF(G97=" "," ",(G97*3600)/(G96*5280)-G77-G78)</f>
        <v>0</v>
      </c>
      <c r="I99" s="21" t="s">
        <v>262</v>
      </c>
      <c r="J99" s="21"/>
      <c r="K99" s="21"/>
      <c r="L99" s="21"/>
      <c r="M99" s="21"/>
    </row>
    <row r="100" spans="1:257" ht="16.5" thickBot="1" x14ac:dyDescent="0.3">
      <c r="A100" s="19"/>
      <c r="B100" s="5" t="s">
        <v>127</v>
      </c>
      <c r="F100" s="20" t="s">
        <v>125</v>
      </c>
      <c r="G100" s="82"/>
      <c r="I100" s="80"/>
      <c r="J100" s="80"/>
      <c r="K100" s="80"/>
      <c r="L100" s="80"/>
      <c r="M100" s="80"/>
    </row>
    <row r="101" spans="1:257" ht="16.5" thickBot="1" x14ac:dyDescent="0.3">
      <c r="A101" s="19" t="s">
        <v>113</v>
      </c>
      <c r="B101" s="5" t="s">
        <v>130</v>
      </c>
      <c r="C101" s="9"/>
      <c r="D101" s="9"/>
      <c r="E101" s="9"/>
      <c r="F101" s="26" t="s">
        <v>113</v>
      </c>
      <c r="G101" s="97">
        <f>IF(G94=""," ",IF(G94="Yes",G99,0))</f>
        <v>0</v>
      </c>
      <c r="H101" s="9"/>
      <c r="I101" s="21" t="s">
        <v>263</v>
      </c>
      <c r="J101" s="21"/>
      <c r="K101" s="21"/>
      <c r="L101" s="21"/>
      <c r="M101" s="21"/>
      <c r="N101" s="9"/>
    </row>
    <row r="102" spans="1:257" ht="16.5" thickBot="1" x14ac:dyDescent="0.3">
      <c r="A102" s="19" t="s">
        <v>114</v>
      </c>
      <c r="B102" s="5" t="s">
        <v>131</v>
      </c>
      <c r="C102" s="9"/>
      <c r="D102" s="9"/>
      <c r="E102" s="9"/>
      <c r="F102" s="26" t="s">
        <v>114</v>
      </c>
      <c r="G102" s="96">
        <f>IF(G48=""," ",SUM(G48:G50))</f>
        <v>25</v>
      </c>
      <c r="H102" s="9"/>
      <c r="I102" s="138" t="s">
        <v>311</v>
      </c>
      <c r="J102" s="138"/>
      <c r="K102" s="138"/>
      <c r="L102" s="138"/>
      <c r="M102" s="138"/>
      <c r="N102" s="9"/>
    </row>
    <row r="103" spans="1:257" ht="16.5" thickBot="1" x14ac:dyDescent="0.3">
      <c r="A103" s="19" t="s">
        <v>115</v>
      </c>
      <c r="B103" s="5" t="s">
        <v>132</v>
      </c>
      <c r="C103" s="9"/>
      <c r="D103" s="9"/>
      <c r="E103" s="9"/>
      <c r="F103" s="26" t="s">
        <v>115</v>
      </c>
      <c r="G103" s="97">
        <f>IF(G102=" "," ",2+(G102/20))</f>
        <v>3.25</v>
      </c>
      <c r="H103" s="9"/>
      <c r="I103" s="139" t="s">
        <v>310</v>
      </c>
      <c r="J103" s="139"/>
      <c r="K103" s="139"/>
      <c r="L103" s="139"/>
      <c r="M103" s="139"/>
      <c r="N103" s="9"/>
    </row>
    <row r="104" spans="1:257" ht="16.5" thickBot="1" x14ac:dyDescent="0.3">
      <c r="A104" s="19" t="s">
        <v>116</v>
      </c>
      <c r="B104" s="5" t="s">
        <v>133</v>
      </c>
      <c r="C104" s="9"/>
      <c r="D104" s="9"/>
      <c r="E104" s="9"/>
      <c r="F104" s="26" t="s">
        <v>116</v>
      </c>
      <c r="G104" s="96">
        <f>IF(G50=""," ",G49+G50+G60)</f>
        <v>65</v>
      </c>
      <c r="H104" s="9"/>
      <c r="I104" s="139" t="s">
        <v>309</v>
      </c>
      <c r="J104" s="139"/>
      <c r="K104" s="139"/>
      <c r="L104" s="139"/>
      <c r="M104" s="139"/>
      <c r="N104" s="9"/>
    </row>
    <row r="105" spans="1:257" ht="16.5" thickBot="1" x14ac:dyDescent="0.3">
      <c r="A105" s="19" t="s">
        <v>117</v>
      </c>
      <c r="B105" s="5" t="s">
        <v>135</v>
      </c>
      <c r="C105" s="9"/>
      <c r="D105" s="9"/>
      <c r="E105" s="9"/>
      <c r="F105" s="26" t="s">
        <v>117</v>
      </c>
      <c r="G105" s="92">
        <v>11.9</v>
      </c>
      <c r="H105" s="9"/>
      <c r="I105" s="21" t="s">
        <v>318</v>
      </c>
      <c r="J105" s="21"/>
      <c r="K105" s="21"/>
      <c r="L105" s="21"/>
      <c r="M105" s="21"/>
      <c r="N105" s="9"/>
    </row>
    <row r="106" spans="1:257" ht="16.5" thickBot="1" x14ac:dyDescent="0.3">
      <c r="A106" s="19" t="s">
        <v>118</v>
      </c>
      <c r="B106" s="5" t="s">
        <v>134</v>
      </c>
      <c r="F106" s="79" t="s">
        <v>118</v>
      </c>
      <c r="G106" s="99">
        <f>IF(G58=40,'Table 2'!B56,'Table 2'!G56)</f>
        <v>1</v>
      </c>
      <c r="I106" s="140" t="s">
        <v>264</v>
      </c>
      <c r="J106" s="140"/>
      <c r="K106" s="140"/>
      <c r="L106" s="140"/>
      <c r="M106" s="140"/>
    </row>
    <row r="107" spans="1:257" ht="16.5" thickBot="1" x14ac:dyDescent="0.3">
      <c r="A107" s="19" t="s">
        <v>119</v>
      </c>
      <c r="B107" s="5" t="s">
        <v>136</v>
      </c>
      <c r="F107" s="79" t="s">
        <v>119</v>
      </c>
      <c r="G107" s="97">
        <f>ROUNDUP(G105*G106,1)</f>
        <v>11.9</v>
      </c>
      <c r="I107" s="140" t="s">
        <v>137</v>
      </c>
      <c r="J107" s="140"/>
      <c r="K107" s="140"/>
      <c r="L107" s="140"/>
      <c r="M107" s="140"/>
    </row>
    <row r="108" spans="1:257" ht="16.5" thickBot="1" x14ac:dyDescent="0.3">
      <c r="A108" s="19" t="s">
        <v>120</v>
      </c>
      <c r="B108" s="5" t="s">
        <v>138</v>
      </c>
      <c r="F108" s="79" t="s">
        <v>120</v>
      </c>
      <c r="G108" s="97">
        <f>IF(G101=" "," ",G101+G103+G107)</f>
        <v>15.15</v>
      </c>
      <c r="I108" s="140" t="s">
        <v>308</v>
      </c>
      <c r="J108" s="140"/>
      <c r="K108" s="140"/>
      <c r="L108" s="140"/>
      <c r="M108" s="140"/>
    </row>
    <row r="109" spans="1:257" ht="41.25" customHeight="1" x14ac:dyDescent="0.25">
      <c r="A109" s="19"/>
    </row>
    <row r="110" spans="1:257" ht="15.75" x14ac:dyDescent="0.25">
      <c r="A110" s="7" t="s">
        <v>165</v>
      </c>
      <c r="B110" s="7"/>
      <c r="C110" s="7"/>
      <c r="D110" s="7"/>
      <c r="E110" s="7"/>
      <c r="F110" s="7"/>
      <c r="G110" s="7"/>
      <c r="H110" s="7"/>
      <c r="I110" s="132" t="s">
        <v>16</v>
      </c>
      <c r="J110" s="132"/>
      <c r="K110" s="132"/>
      <c r="L110" s="132"/>
      <c r="M110" s="132"/>
      <c r="N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c r="ED110" s="7"/>
      <c r="EE110" s="7"/>
      <c r="EF110" s="7"/>
      <c r="EG110" s="7"/>
      <c r="EH110" s="7"/>
      <c r="EI110" s="7"/>
      <c r="EJ110" s="7"/>
      <c r="EK110" s="7"/>
      <c r="EL110" s="7"/>
      <c r="EM110" s="7"/>
      <c r="EN110" s="7"/>
      <c r="EO110" s="7"/>
      <c r="EP110" s="7"/>
      <c r="EQ110" s="7"/>
      <c r="ER110" s="7"/>
      <c r="ES110" s="7"/>
      <c r="ET110" s="7"/>
      <c r="EU110" s="7"/>
      <c r="EV110" s="7"/>
      <c r="EW110" s="7"/>
      <c r="EX110" s="7"/>
      <c r="EY110" s="7"/>
      <c r="EZ110" s="7"/>
      <c r="FA110" s="7"/>
      <c r="FB110" s="7"/>
      <c r="FC110" s="7"/>
      <c r="FD110" s="7"/>
      <c r="FE110" s="7"/>
      <c r="FF110" s="7"/>
      <c r="FG110" s="7"/>
      <c r="FH110" s="7"/>
      <c r="FI110" s="7"/>
      <c r="FJ110" s="7"/>
      <c r="FK110" s="7"/>
      <c r="FL110" s="7"/>
      <c r="FM110" s="7"/>
      <c r="FN110" s="7"/>
      <c r="FO110" s="7"/>
      <c r="FP110" s="7"/>
      <c r="FQ110" s="7"/>
      <c r="FR110" s="7"/>
      <c r="FS110" s="7"/>
      <c r="FT110" s="7"/>
      <c r="FU110" s="7"/>
      <c r="FV110" s="7"/>
      <c r="FW110" s="7"/>
      <c r="FX110" s="7"/>
      <c r="FY110" s="7"/>
      <c r="FZ110" s="7"/>
      <c r="GA110" s="7"/>
      <c r="GB110" s="7"/>
      <c r="GC110" s="7"/>
      <c r="GD110" s="7"/>
      <c r="GE110" s="7"/>
      <c r="GF110" s="7"/>
      <c r="GG110" s="7"/>
      <c r="GH110" s="7"/>
      <c r="GI110" s="7"/>
      <c r="GJ110" s="7"/>
      <c r="GK110" s="7"/>
      <c r="GL110" s="7"/>
      <c r="GM110" s="7"/>
      <c r="GN110" s="7"/>
      <c r="GO110" s="7"/>
      <c r="GP110" s="7"/>
      <c r="GQ110" s="7"/>
      <c r="GR110" s="7"/>
      <c r="GS110" s="7"/>
      <c r="GT110" s="7"/>
      <c r="GU110" s="7"/>
      <c r="GV110" s="7"/>
      <c r="GW110" s="7"/>
      <c r="GX110" s="7"/>
      <c r="GY110" s="7"/>
      <c r="GZ110" s="7"/>
      <c r="HA110" s="7"/>
      <c r="HB110" s="7"/>
      <c r="HC110" s="7"/>
      <c r="HD110" s="7"/>
      <c r="HE110" s="7"/>
      <c r="HF110" s="7"/>
      <c r="HG110" s="7"/>
      <c r="HH110" s="7"/>
      <c r="HI110" s="7"/>
      <c r="HJ110" s="7"/>
      <c r="HK110" s="7"/>
      <c r="HL110" s="7"/>
      <c r="HM110" s="7"/>
      <c r="HN110" s="7"/>
      <c r="HO110" s="7"/>
      <c r="HP110" s="7"/>
      <c r="HQ110" s="7"/>
      <c r="HR110" s="7"/>
      <c r="HS110" s="7"/>
      <c r="HT110" s="7"/>
      <c r="HU110" s="7"/>
      <c r="HV110" s="7"/>
      <c r="HW110" s="7"/>
      <c r="HX110" s="7"/>
      <c r="HY110" s="7"/>
      <c r="HZ110" s="7"/>
      <c r="IA110" s="7"/>
      <c r="IB110" s="7"/>
      <c r="IC110" s="7"/>
      <c r="ID110" s="7"/>
      <c r="IE110" s="7"/>
      <c r="IF110" s="7"/>
      <c r="IG110" s="7"/>
      <c r="IH110" s="7"/>
      <c r="II110" s="7"/>
      <c r="IJ110" s="7"/>
      <c r="IK110" s="7"/>
      <c r="IL110" s="7"/>
      <c r="IM110" s="7"/>
      <c r="IN110" s="7"/>
      <c r="IO110" s="7"/>
      <c r="IP110" s="7"/>
      <c r="IQ110" s="7"/>
      <c r="IR110" s="7"/>
      <c r="IS110" s="7"/>
      <c r="IT110" s="7"/>
      <c r="IU110" s="7"/>
      <c r="IV110" s="7"/>
      <c r="IW110" s="7"/>
    </row>
    <row r="111" spans="1:257" ht="5.25" customHeight="1" thickBot="1" x14ac:dyDescent="0.25">
      <c r="I111" s="132"/>
      <c r="J111" s="132"/>
      <c r="K111" s="132"/>
      <c r="L111" s="132"/>
      <c r="M111" s="132"/>
    </row>
    <row r="112" spans="1:257" ht="16.5" thickBot="1" x14ac:dyDescent="0.3">
      <c r="A112" s="19" t="s">
        <v>139</v>
      </c>
      <c r="B112" s="5" t="s">
        <v>143</v>
      </c>
      <c r="F112" s="20" t="s">
        <v>139</v>
      </c>
      <c r="G112" s="97">
        <f>IF(G90=" "," ",G90)</f>
        <v>7</v>
      </c>
      <c r="I112" s="139" t="s">
        <v>144</v>
      </c>
      <c r="J112" s="139"/>
      <c r="K112" s="139"/>
      <c r="L112" s="139"/>
      <c r="M112" s="139"/>
    </row>
    <row r="113" spans="1:257" ht="16.5" thickBot="1" x14ac:dyDescent="0.3">
      <c r="A113" s="19" t="s">
        <v>140</v>
      </c>
      <c r="B113" s="5" t="s">
        <v>146</v>
      </c>
      <c r="F113" s="20" t="s">
        <v>140</v>
      </c>
      <c r="G113" s="97">
        <f>IF(G108=" "," ",G108)</f>
        <v>15.15</v>
      </c>
      <c r="I113" s="139" t="s">
        <v>145</v>
      </c>
      <c r="J113" s="139"/>
      <c r="K113" s="139"/>
      <c r="L113" s="139"/>
      <c r="M113" s="139"/>
    </row>
    <row r="114" spans="1:257" ht="16.5" thickBot="1" x14ac:dyDescent="0.3">
      <c r="A114" s="19" t="s">
        <v>141</v>
      </c>
      <c r="B114" s="5" t="s">
        <v>148</v>
      </c>
      <c r="F114" s="20" t="s">
        <v>141</v>
      </c>
      <c r="G114" s="93">
        <v>4</v>
      </c>
      <c r="I114" s="135" t="s">
        <v>277</v>
      </c>
      <c r="J114" s="135"/>
      <c r="K114" s="135"/>
      <c r="L114" s="135"/>
      <c r="M114" s="135"/>
    </row>
    <row r="115" spans="1:257" ht="16.5" thickBot="1" x14ac:dyDescent="0.3">
      <c r="A115" s="19" t="s">
        <v>142</v>
      </c>
      <c r="B115" s="5" t="s">
        <v>149</v>
      </c>
      <c r="F115" s="20" t="s">
        <v>142</v>
      </c>
      <c r="G115" s="96">
        <f>IF(G112=" "," ",ROUND(SUM(G112:G114),1))</f>
        <v>26.2</v>
      </c>
      <c r="I115" s="139" t="s">
        <v>307</v>
      </c>
      <c r="J115" s="139"/>
      <c r="K115" s="139"/>
      <c r="L115" s="139"/>
      <c r="M115" s="139"/>
    </row>
    <row r="116" spans="1:257" ht="41.25" customHeight="1" x14ac:dyDescent="0.25">
      <c r="A116" s="19"/>
      <c r="F116" s="20"/>
      <c r="G116" s="82"/>
      <c r="I116" s="80"/>
      <c r="J116" s="80"/>
      <c r="K116" s="80"/>
      <c r="L116" s="80"/>
      <c r="M116" s="80"/>
      <c r="N116" s="80"/>
      <c r="P116" s="80"/>
    </row>
    <row r="117" spans="1:257" ht="15.75" x14ac:dyDescent="0.25">
      <c r="A117" s="7" t="s">
        <v>164</v>
      </c>
      <c r="B117" s="7"/>
      <c r="C117" s="7"/>
      <c r="D117" s="7"/>
      <c r="E117" s="7"/>
      <c r="F117" s="7"/>
      <c r="G117" s="7"/>
      <c r="H117" s="7"/>
      <c r="I117" s="132" t="s">
        <v>16</v>
      </c>
      <c r="J117" s="132"/>
      <c r="K117" s="132"/>
      <c r="L117" s="132"/>
      <c r="M117" s="132"/>
      <c r="N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7"/>
      <c r="CO117" s="7"/>
      <c r="CP117" s="7"/>
      <c r="CQ117" s="7"/>
      <c r="CR117" s="7"/>
      <c r="CS117" s="7"/>
      <c r="CT117" s="7"/>
      <c r="CU117" s="7"/>
      <c r="CV117" s="7"/>
      <c r="CW117" s="7"/>
      <c r="CX117" s="7"/>
      <c r="CY117" s="7"/>
      <c r="CZ117" s="7"/>
      <c r="DA117" s="7"/>
      <c r="DB117" s="7"/>
      <c r="DC117" s="7"/>
      <c r="DD117" s="7"/>
      <c r="DE117" s="7"/>
      <c r="DF117" s="7"/>
      <c r="DG117" s="7"/>
      <c r="DH117" s="7"/>
      <c r="DI117" s="7"/>
      <c r="DJ117" s="7"/>
      <c r="DK117" s="7"/>
      <c r="DL117" s="7"/>
      <c r="DM117" s="7"/>
      <c r="DN117" s="7"/>
      <c r="DO117" s="7"/>
      <c r="DP117" s="7"/>
      <c r="DQ117" s="7"/>
      <c r="DR117" s="7"/>
      <c r="DS117" s="7"/>
      <c r="DT117" s="7"/>
      <c r="DU117" s="7"/>
      <c r="DV117" s="7"/>
      <c r="DW117" s="7"/>
      <c r="DX117" s="7"/>
      <c r="DY117" s="7"/>
      <c r="DZ117" s="7"/>
      <c r="EA117" s="7"/>
      <c r="EB117" s="7"/>
      <c r="EC117" s="7"/>
      <c r="ED117" s="7"/>
      <c r="EE117" s="7"/>
      <c r="EF117" s="7"/>
      <c r="EG117" s="7"/>
      <c r="EH117" s="7"/>
      <c r="EI117" s="7"/>
      <c r="EJ117" s="7"/>
      <c r="EK117" s="7"/>
      <c r="EL117" s="7"/>
      <c r="EM117" s="7"/>
      <c r="EN117" s="7"/>
      <c r="EO117" s="7"/>
      <c r="EP117" s="7"/>
      <c r="EQ117" s="7"/>
      <c r="ER117" s="7"/>
      <c r="ES117" s="7"/>
      <c r="ET117" s="7"/>
      <c r="EU117" s="7"/>
      <c r="EV117" s="7"/>
      <c r="EW117" s="7"/>
      <c r="EX117" s="7"/>
      <c r="EY117" s="7"/>
      <c r="EZ117" s="7"/>
      <c r="FA117" s="7"/>
      <c r="FB117" s="7"/>
      <c r="FC117" s="7"/>
      <c r="FD117" s="7"/>
      <c r="FE117" s="7"/>
      <c r="FF117" s="7"/>
      <c r="FG117" s="7"/>
      <c r="FH117" s="7"/>
      <c r="FI117" s="7"/>
      <c r="FJ117" s="7"/>
      <c r="FK117" s="7"/>
      <c r="FL117" s="7"/>
      <c r="FM117" s="7"/>
      <c r="FN117" s="7"/>
      <c r="FO117" s="7"/>
      <c r="FP117" s="7"/>
      <c r="FQ117" s="7"/>
      <c r="FR117" s="7"/>
      <c r="FS117" s="7"/>
      <c r="FT117" s="7"/>
      <c r="FU117" s="7"/>
      <c r="FV117" s="7"/>
      <c r="FW117" s="7"/>
      <c r="FX117" s="7"/>
      <c r="FY117" s="7"/>
      <c r="FZ117" s="7"/>
      <c r="GA117" s="7"/>
      <c r="GB117" s="7"/>
      <c r="GC117" s="7"/>
      <c r="GD117" s="7"/>
      <c r="GE117" s="7"/>
      <c r="GF117" s="7"/>
      <c r="GG117" s="7"/>
      <c r="GH117" s="7"/>
      <c r="GI117" s="7"/>
      <c r="GJ117" s="7"/>
      <c r="GK117" s="7"/>
      <c r="GL117" s="7"/>
      <c r="GM117" s="7"/>
      <c r="GN117" s="7"/>
      <c r="GO117" s="7"/>
      <c r="GP117" s="7"/>
      <c r="GQ117" s="7"/>
      <c r="GR117" s="7"/>
      <c r="GS117" s="7"/>
      <c r="GT117" s="7"/>
      <c r="GU117" s="7"/>
      <c r="GV117" s="7"/>
      <c r="GW117" s="7"/>
      <c r="GX117" s="7"/>
      <c r="GY117" s="7"/>
      <c r="GZ117" s="7"/>
      <c r="HA117" s="7"/>
      <c r="HB117" s="7"/>
      <c r="HC117" s="7"/>
      <c r="HD117" s="7"/>
      <c r="HE117" s="7"/>
      <c r="HF117" s="7"/>
      <c r="HG117" s="7"/>
      <c r="HH117" s="7"/>
      <c r="HI117" s="7"/>
      <c r="HJ117" s="7"/>
      <c r="HK117" s="7"/>
      <c r="HL117" s="7"/>
      <c r="HM117" s="7"/>
      <c r="HN117" s="7"/>
      <c r="HO117" s="7"/>
      <c r="HP117" s="7"/>
      <c r="HQ117" s="7"/>
      <c r="HR117" s="7"/>
      <c r="HS117" s="7"/>
      <c r="HT117" s="7"/>
      <c r="HU117" s="7"/>
      <c r="HV117" s="7"/>
      <c r="HW117" s="7"/>
      <c r="HX117" s="7"/>
      <c r="HY117" s="7"/>
      <c r="HZ117" s="7"/>
      <c r="IA117" s="7"/>
      <c r="IB117" s="7"/>
      <c r="IC117" s="7"/>
      <c r="ID117" s="7"/>
      <c r="IE117" s="7"/>
      <c r="IF117" s="7"/>
      <c r="IG117" s="7"/>
      <c r="IH117" s="7"/>
      <c r="II117" s="7"/>
      <c r="IJ117" s="7"/>
      <c r="IK117" s="7"/>
      <c r="IL117" s="7"/>
      <c r="IM117" s="7"/>
      <c r="IN117" s="7"/>
      <c r="IO117" s="7"/>
      <c r="IP117" s="7"/>
      <c r="IQ117" s="7"/>
      <c r="IR117" s="7"/>
      <c r="IS117" s="7"/>
      <c r="IT117" s="7"/>
      <c r="IU117" s="7"/>
      <c r="IV117" s="7"/>
      <c r="IW117" s="7"/>
    </row>
    <row r="118" spans="1:257" ht="5.25" customHeight="1" thickBot="1" x14ac:dyDescent="0.25">
      <c r="I118" s="132"/>
      <c r="J118" s="132"/>
      <c r="K118" s="132"/>
      <c r="L118" s="132"/>
      <c r="M118" s="132"/>
    </row>
    <row r="119" spans="1:257" ht="16.5" thickBot="1" x14ac:dyDescent="0.3">
      <c r="A119" s="19" t="s">
        <v>150</v>
      </c>
      <c r="B119" s="5" t="s">
        <v>155</v>
      </c>
      <c r="F119" s="20" t="s">
        <v>150</v>
      </c>
      <c r="G119" s="98">
        <v>30</v>
      </c>
      <c r="I119" s="167" t="s">
        <v>61</v>
      </c>
      <c r="J119" s="167"/>
      <c r="K119" s="167"/>
      <c r="L119" s="167"/>
      <c r="M119" s="167"/>
    </row>
    <row r="120" spans="1:257" ht="16.5" thickBot="1" x14ac:dyDescent="0.3">
      <c r="A120" s="19" t="s">
        <v>151</v>
      </c>
      <c r="B120" s="5" t="s">
        <v>156</v>
      </c>
      <c r="F120" s="20" t="s">
        <v>151</v>
      </c>
      <c r="G120" s="96">
        <f>IF(G49&lt;35,0,IF(G49=""," ",ROUNDUP((G49-35)/10,0)))</f>
        <v>0</v>
      </c>
      <c r="I120" s="21" t="s">
        <v>279</v>
      </c>
      <c r="J120" s="21"/>
      <c r="K120" s="21"/>
      <c r="L120" s="21"/>
      <c r="M120" s="21"/>
    </row>
    <row r="121" spans="1:257" ht="16.5" thickBot="1" x14ac:dyDescent="0.3">
      <c r="A121" s="19" t="s">
        <v>152</v>
      </c>
      <c r="B121" s="5" t="s">
        <v>157</v>
      </c>
      <c r="F121" s="20" t="s">
        <v>152</v>
      </c>
      <c r="G121" s="97">
        <f>IF(G120=" "," ",G119+G120)</f>
        <v>30</v>
      </c>
      <c r="I121" s="21" t="s">
        <v>321</v>
      </c>
      <c r="J121" s="21"/>
      <c r="K121" s="21"/>
      <c r="L121" s="21"/>
      <c r="M121" s="21"/>
      <c r="O121" s="27"/>
    </row>
    <row r="122" spans="1:257" ht="16.5" thickBot="1" x14ac:dyDescent="0.3">
      <c r="A122" s="19" t="s">
        <v>153</v>
      </c>
      <c r="B122" s="5" t="s">
        <v>158</v>
      </c>
      <c r="F122" s="20" t="s">
        <v>153</v>
      </c>
      <c r="G122" s="96">
        <f>IF(G115=" "," ",IF(G115-G121&lt;0,0,ROUNDUP(G115-G121,0)))</f>
        <v>0</v>
      </c>
      <c r="I122" s="21" t="s">
        <v>278</v>
      </c>
      <c r="J122" s="21"/>
      <c r="K122" s="21"/>
      <c r="L122" s="21"/>
      <c r="M122" s="21"/>
      <c r="O122" s="27"/>
    </row>
    <row r="123" spans="1:257" ht="16.5" thickBot="1" x14ac:dyDescent="0.3">
      <c r="A123" s="19" t="s">
        <v>154</v>
      </c>
      <c r="B123" s="5" t="s">
        <v>159</v>
      </c>
      <c r="F123" s="20" t="s">
        <v>154</v>
      </c>
      <c r="G123" s="92"/>
      <c r="I123" s="139" t="s">
        <v>160</v>
      </c>
      <c r="J123" s="139"/>
      <c r="K123" s="139"/>
      <c r="L123" s="139"/>
      <c r="M123" s="139"/>
    </row>
    <row r="124" spans="1:257" ht="12" customHeight="1" thickBot="1" x14ac:dyDescent="0.25"/>
    <row r="125" spans="1:257" x14ac:dyDescent="0.2">
      <c r="A125" s="157" t="s">
        <v>161</v>
      </c>
      <c r="B125" s="158"/>
      <c r="C125" s="158"/>
      <c r="D125" s="158"/>
      <c r="E125" s="158"/>
      <c r="F125" s="158"/>
      <c r="G125" s="158"/>
      <c r="H125" s="158"/>
      <c r="I125" s="158"/>
      <c r="J125" s="158"/>
      <c r="K125" s="158"/>
      <c r="L125" s="158"/>
      <c r="M125" s="159"/>
    </row>
    <row r="126" spans="1:257" x14ac:dyDescent="0.2">
      <c r="A126" s="160"/>
      <c r="B126" s="161"/>
      <c r="C126" s="161"/>
      <c r="D126" s="161"/>
      <c r="E126" s="161"/>
      <c r="F126" s="161"/>
      <c r="G126" s="161"/>
      <c r="H126" s="161"/>
      <c r="I126" s="161"/>
      <c r="J126" s="161"/>
      <c r="K126" s="161"/>
      <c r="L126" s="161"/>
      <c r="M126" s="162"/>
    </row>
    <row r="127" spans="1:257" x14ac:dyDescent="0.2">
      <c r="A127" s="160"/>
      <c r="B127" s="161"/>
      <c r="C127" s="161"/>
      <c r="D127" s="161"/>
      <c r="E127" s="161"/>
      <c r="F127" s="161"/>
      <c r="G127" s="161"/>
      <c r="H127" s="161"/>
      <c r="I127" s="161"/>
      <c r="J127" s="161"/>
      <c r="K127" s="161"/>
      <c r="L127" s="161"/>
      <c r="M127" s="162"/>
    </row>
    <row r="128" spans="1:257" x14ac:dyDescent="0.2">
      <c r="A128" s="160"/>
      <c r="B128" s="161"/>
      <c r="C128" s="161"/>
      <c r="D128" s="161"/>
      <c r="E128" s="161"/>
      <c r="F128" s="161"/>
      <c r="G128" s="161"/>
      <c r="H128" s="161"/>
      <c r="I128" s="161"/>
      <c r="J128" s="161"/>
      <c r="K128" s="161"/>
      <c r="L128" s="161"/>
      <c r="M128" s="162"/>
    </row>
    <row r="129" spans="1:14" ht="15.75" thickBot="1" x14ac:dyDescent="0.25">
      <c r="A129" s="163"/>
      <c r="B129" s="164"/>
      <c r="C129" s="164"/>
      <c r="D129" s="164"/>
      <c r="E129" s="164"/>
      <c r="F129" s="164"/>
      <c r="G129" s="164"/>
      <c r="H129" s="164"/>
      <c r="I129" s="164"/>
      <c r="J129" s="164"/>
      <c r="K129" s="164"/>
      <c r="L129" s="164"/>
      <c r="M129" s="165"/>
    </row>
    <row r="130" spans="1:14" ht="15.75" thickBot="1" x14ac:dyDescent="0.25"/>
    <row r="131" spans="1:14" ht="15.75" x14ac:dyDescent="0.25">
      <c r="A131" s="119" t="s">
        <v>162</v>
      </c>
      <c r="B131" s="119"/>
      <c r="C131" s="119"/>
      <c r="D131" s="120"/>
      <c r="E131" s="121"/>
      <c r="F131" s="121"/>
      <c r="G131" s="121"/>
      <c r="H131" s="121"/>
      <c r="I131" s="121"/>
      <c r="J131" s="121"/>
      <c r="K131" s="121"/>
      <c r="L131" s="121"/>
      <c r="M131" s="122"/>
      <c r="N131" s="9"/>
    </row>
    <row r="132" spans="1:14" x14ac:dyDescent="0.2">
      <c r="A132" s="9"/>
      <c r="B132" s="9"/>
      <c r="C132" s="9"/>
      <c r="D132" s="123"/>
      <c r="E132" s="124"/>
      <c r="F132" s="124"/>
      <c r="G132" s="124"/>
      <c r="H132" s="124"/>
      <c r="I132" s="124"/>
      <c r="J132" s="124"/>
      <c r="K132" s="124"/>
      <c r="L132" s="124"/>
      <c r="M132" s="125"/>
      <c r="N132" s="9"/>
    </row>
    <row r="133" spans="1:14" x14ac:dyDescent="0.2">
      <c r="A133" s="9"/>
      <c r="B133" s="9"/>
      <c r="C133" s="9"/>
      <c r="D133" s="123"/>
      <c r="E133" s="124"/>
      <c r="F133" s="124"/>
      <c r="G133" s="124"/>
      <c r="H133" s="124"/>
      <c r="I133" s="124"/>
      <c r="J133" s="124"/>
      <c r="K133" s="124"/>
      <c r="L133" s="124"/>
      <c r="M133" s="125"/>
      <c r="N133" s="9"/>
    </row>
    <row r="134" spans="1:14" x14ac:dyDescent="0.2">
      <c r="A134" s="9"/>
      <c r="B134" s="9"/>
      <c r="C134" s="9"/>
      <c r="D134" s="123"/>
      <c r="E134" s="124"/>
      <c r="F134" s="124"/>
      <c r="G134" s="124"/>
      <c r="H134" s="124"/>
      <c r="I134" s="124"/>
      <c r="J134" s="124"/>
      <c r="K134" s="124"/>
      <c r="L134" s="124"/>
      <c r="M134" s="125"/>
      <c r="N134" s="9"/>
    </row>
    <row r="135" spans="1:14" x14ac:dyDescent="0.2">
      <c r="A135" s="9"/>
      <c r="B135" s="9"/>
      <c r="C135" s="9"/>
      <c r="D135" s="123"/>
      <c r="E135" s="124"/>
      <c r="F135" s="124"/>
      <c r="G135" s="124"/>
      <c r="H135" s="124"/>
      <c r="I135" s="124"/>
      <c r="J135" s="124"/>
      <c r="K135" s="124"/>
      <c r="L135" s="124"/>
      <c r="M135" s="125"/>
      <c r="N135" s="9"/>
    </row>
    <row r="136" spans="1:14" x14ac:dyDescent="0.2">
      <c r="A136" s="9"/>
      <c r="B136" s="9"/>
      <c r="C136" s="9"/>
      <c r="D136" s="123"/>
      <c r="E136" s="124"/>
      <c r="F136" s="124"/>
      <c r="G136" s="124"/>
      <c r="H136" s="124"/>
      <c r="I136" s="124"/>
      <c r="J136" s="124"/>
      <c r="K136" s="124"/>
      <c r="L136" s="124"/>
      <c r="M136" s="125"/>
      <c r="N136" s="9"/>
    </row>
    <row r="137" spans="1:14" x14ac:dyDescent="0.2">
      <c r="A137" s="9"/>
      <c r="B137" s="9"/>
      <c r="C137" s="9"/>
      <c r="D137" s="123"/>
      <c r="E137" s="124"/>
      <c r="F137" s="124"/>
      <c r="G137" s="124"/>
      <c r="H137" s="124"/>
      <c r="I137" s="124"/>
      <c r="J137" s="124"/>
      <c r="K137" s="124"/>
      <c r="L137" s="124"/>
      <c r="M137" s="125"/>
      <c r="N137" s="9"/>
    </row>
    <row r="138" spans="1:14" x14ac:dyDescent="0.2">
      <c r="A138" s="9"/>
      <c r="B138" s="9"/>
      <c r="C138" s="9"/>
      <c r="D138" s="123"/>
      <c r="E138" s="124"/>
      <c r="F138" s="124"/>
      <c r="G138" s="124"/>
      <c r="H138" s="124"/>
      <c r="I138" s="124"/>
      <c r="J138" s="124"/>
      <c r="K138" s="124"/>
      <c r="L138" s="124"/>
      <c r="M138" s="125"/>
      <c r="N138" s="9"/>
    </row>
    <row r="139" spans="1:14" x14ac:dyDescent="0.2">
      <c r="A139" s="9"/>
      <c r="B139" s="9"/>
      <c r="C139" s="9"/>
      <c r="D139" s="123"/>
      <c r="E139" s="124"/>
      <c r="F139" s="124"/>
      <c r="G139" s="124"/>
      <c r="H139" s="124"/>
      <c r="I139" s="124"/>
      <c r="J139" s="124"/>
      <c r="K139" s="124"/>
      <c r="L139" s="124"/>
      <c r="M139" s="125"/>
      <c r="N139" s="9"/>
    </row>
    <row r="140" spans="1:14" ht="15.75" x14ac:dyDescent="0.25">
      <c r="A140" s="9"/>
      <c r="B140" s="27"/>
      <c r="C140" s="9"/>
      <c r="D140" s="123"/>
      <c r="E140" s="124"/>
      <c r="F140" s="124"/>
      <c r="G140" s="124"/>
      <c r="H140" s="124"/>
      <c r="I140" s="124"/>
      <c r="J140" s="124"/>
      <c r="K140" s="124"/>
      <c r="L140" s="124"/>
      <c r="M140" s="125"/>
      <c r="N140" s="9"/>
    </row>
    <row r="141" spans="1:14" ht="16.5" thickBot="1" x14ac:dyDescent="0.3">
      <c r="A141" s="9"/>
      <c r="B141" s="27"/>
      <c r="C141" s="9"/>
      <c r="D141" s="126"/>
      <c r="E141" s="127"/>
      <c r="F141" s="127"/>
      <c r="G141" s="127"/>
      <c r="H141" s="127"/>
      <c r="I141" s="127"/>
      <c r="J141" s="127"/>
      <c r="K141" s="127"/>
      <c r="L141" s="127"/>
      <c r="M141" s="128"/>
      <c r="N141" s="9"/>
    </row>
    <row r="142" spans="1:14" ht="12" customHeight="1" x14ac:dyDescent="0.2">
      <c r="A142" s="9"/>
      <c r="B142" s="9"/>
      <c r="C142" s="9"/>
      <c r="D142" s="9"/>
      <c r="E142" s="9"/>
      <c r="F142" s="9"/>
      <c r="G142" s="9"/>
      <c r="H142" s="9"/>
      <c r="I142" s="9"/>
      <c r="J142" s="9"/>
      <c r="K142" s="9"/>
      <c r="L142" s="9"/>
      <c r="M142" s="9"/>
      <c r="N142" s="9"/>
    </row>
    <row r="143" spans="1:14" ht="15.75" x14ac:dyDescent="0.25">
      <c r="A143" s="7" t="s">
        <v>163</v>
      </c>
      <c r="M143" s="105" t="s">
        <v>325</v>
      </c>
    </row>
    <row r="144" spans="1:14" ht="3.75" customHeight="1" x14ac:dyDescent="0.2">
      <c r="A144" s="133" t="s">
        <v>19</v>
      </c>
      <c r="B144" s="133"/>
      <c r="C144" s="133"/>
      <c r="D144" s="133"/>
      <c r="E144" s="133"/>
      <c r="I144" s="134" t="s">
        <v>16</v>
      </c>
      <c r="J144" s="134"/>
      <c r="K144" s="134"/>
      <c r="L144" s="134"/>
      <c r="M144" s="134"/>
    </row>
    <row r="145" spans="1:257" ht="16.5" thickBot="1" x14ac:dyDescent="0.3">
      <c r="A145" s="133"/>
      <c r="B145" s="133"/>
      <c r="C145" s="133"/>
      <c r="D145" s="133"/>
      <c r="E145" s="133"/>
      <c r="F145" s="7"/>
      <c r="G145" s="7"/>
      <c r="H145" s="7"/>
      <c r="I145" s="134"/>
      <c r="J145" s="134"/>
      <c r="K145" s="134"/>
      <c r="L145" s="134"/>
      <c r="M145" s="134"/>
      <c r="N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c r="CN145" s="7"/>
      <c r="CO145" s="7"/>
      <c r="CP145" s="7"/>
      <c r="CQ145" s="7"/>
      <c r="CR145" s="7"/>
      <c r="CS145" s="7"/>
      <c r="CT145" s="7"/>
      <c r="CU145" s="7"/>
      <c r="CV145" s="7"/>
      <c r="CW145" s="7"/>
      <c r="CX145" s="7"/>
      <c r="CY145" s="7"/>
      <c r="CZ145" s="7"/>
      <c r="DA145" s="7"/>
      <c r="DB145" s="7"/>
      <c r="DC145" s="7"/>
      <c r="DD145" s="7"/>
      <c r="DE145" s="7"/>
      <c r="DF145" s="7"/>
      <c r="DG145" s="7"/>
      <c r="DH145" s="7"/>
      <c r="DI145" s="7"/>
      <c r="DJ145" s="7"/>
      <c r="DK145" s="7"/>
      <c r="DL145" s="7"/>
      <c r="DM145" s="7"/>
      <c r="DN145" s="7"/>
      <c r="DO145" s="7"/>
      <c r="DP145" s="7"/>
      <c r="DQ145" s="7"/>
      <c r="DR145" s="7"/>
      <c r="DS145" s="7"/>
      <c r="DT145" s="7"/>
      <c r="DU145" s="7"/>
      <c r="DV145" s="7"/>
      <c r="DW145" s="7"/>
      <c r="DX145" s="7"/>
      <c r="DY145" s="7"/>
      <c r="DZ145" s="7"/>
      <c r="EA145" s="7"/>
      <c r="EB145" s="7"/>
      <c r="EC145" s="7"/>
      <c r="ED145" s="7"/>
      <c r="EE145" s="7"/>
      <c r="EF145" s="7"/>
      <c r="EG145" s="7"/>
      <c r="EH145" s="7"/>
      <c r="EI145" s="7"/>
      <c r="EJ145" s="7"/>
      <c r="EK145" s="7"/>
      <c r="EL145" s="7"/>
      <c r="EM145" s="7"/>
      <c r="EN145" s="7"/>
      <c r="EO145" s="7"/>
      <c r="EP145" s="7"/>
      <c r="EQ145" s="7"/>
      <c r="ER145" s="7"/>
      <c r="ES145" s="7"/>
      <c r="ET145" s="7"/>
      <c r="EU145" s="7"/>
      <c r="EV145" s="7"/>
      <c r="EW145" s="7"/>
      <c r="EX145" s="7"/>
      <c r="EY145" s="7"/>
      <c r="EZ145" s="7"/>
      <c r="FA145" s="7"/>
      <c r="FB145" s="7"/>
      <c r="FC145" s="7"/>
      <c r="FD145" s="7"/>
      <c r="FE145" s="7"/>
      <c r="FF145" s="7"/>
      <c r="FG145" s="7"/>
      <c r="FH145" s="7"/>
      <c r="FI145" s="7"/>
      <c r="FJ145" s="7"/>
      <c r="FK145" s="7"/>
      <c r="FL145" s="7"/>
      <c r="FM145" s="7"/>
      <c r="FN145" s="7"/>
      <c r="FO145" s="7"/>
      <c r="FP145" s="7"/>
      <c r="FQ145" s="7"/>
      <c r="FR145" s="7"/>
      <c r="FS145" s="7"/>
      <c r="FT145" s="7"/>
      <c r="FU145" s="7"/>
      <c r="FV145" s="7"/>
      <c r="FW145" s="7"/>
      <c r="FX145" s="7"/>
      <c r="FY145" s="7"/>
      <c r="FZ145" s="7"/>
      <c r="GA145" s="7"/>
      <c r="GB145" s="7"/>
      <c r="GC145" s="7"/>
      <c r="GD145" s="7"/>
      <c r="GE145" s="7"/>
      <c r="GF145" s="7"/>
      <c r="GG145" s="7"/>
      <c r="GH145" s="7"/>
      <c r="GI145" s="7"/>
      <c r="GJ145" s="7"/>
      <c r="GK145" s="7"/>
      <c r="GL145" s="7"/>
      <c r="GM145" s="7"/>
      <c r="GN145" s="7"/>
      <c r="GO145" s="7"/>
      <c r="GP145" s="7"/>
      <c r="GQ145" s="7"/>
      <c r="GR145" s="7"/>
      <c r="GS145" s="7"/>
      <c r="GT145" s="7"/>
      <c r="GU145" s="7"/>
      <c r="GV145" s="7"/>
      <c r="GW145" s="7"/>
      <c r="GX145" s="7"/>
      <c r="GY145" s="7"/>
      <c r="GZ145" s="7"/>
      <c r="HA145" s="7"/>
      <c r="HB145" s="7"/>
      <c r="HC145" s="7"/>
      <c r="HD145" s="7"/>
      <c r="HE145" s="7"/>
      <c r="HF145" s="7"/>
      <c r="HG145" s="7"/>
      <c r="HH145" s="7"/>
      <c r="HI145" s="7"/>
      <c r="HJ145" s="7"/>
      <c r="HK145" s="7"/>
      <c r="HL145" s="7"/>
      <c r="HM145" s="7"/>
      <c r="HN145" s="7"/>
      <c r="HO145" s="7"/>
      <c r="HP145" s="7"/>
      <c r="HQ145" s="7"/>
      <c r="HR145" s="7"/>
      <c r="HS145" s="7"/>
      <c r="HT145" s="7"/>
      <c r="HU145" s="7"/>
      <c r="HV145" s="7"/>
      <c r="HW145" s="7"/>
      <c r="HX145" s="7"/>
      <c r="HY145" s="7"/>
      <c r="HZ145" s="7"/>
      <c r="IA145" s="7"/>
      <c r="IB145" s="7"/>
      <c r="IC145" s="7"/>
      <c r="ID145" s="7"/>
      <c r="IE145" s="7"/>
      <c r="IF145" s="7"/>
      <c r="IG145" s="7"/>
      <c r="IH145" s="7"/>
      <c r="II145" s="7"/>
      <c r="IJ145" s="7"/>
      <c r="IK145" s="7"/>
      <c r="IL145" s="7"/>
      <c r="IM145" s="7"/>
      <c r="IN145" s="7"/>
      <c r="IO145" s="7"/>
      <c r="IP145" s="7"/>
      <c r="IQ145" s="7"/>
      <c r="IR145" s="7"/>
      <c r="IS145" s="7"/>
      <c r="IT145" s="7"/>
      <c r="IU145" s="7"/>
      <c r="IV145" s="7"/>
      <c r="IW145" s="7"/>
    </row>
    <row r="146" spans="1:257" ht="16.5" thickBot="1" x14ac:dyDescent="0.3">
      <c r="A146" s="19" t="s">
        <v>167</v>
      </c>
      <c r="B146" s="5" t="s">
        <v>175</v>
      </c>
      <c r="F146" s="20" t="s">
        <v>167</v>
      </c>
      <c r="G146" s="171" t="s">
        <v>179</v>
      </c>
      <c r="H146" s="172"/>
      <c r="I146" s="172"/>
      <c r="J146" s="173"/>
    </row>
    <row r="147" spans="1:257" ht="16.5" thickBot="1" x14ac:dyDescent="0.3">
      <c r="A147" s="19" t="s">
        <v>168</v>
      </c>
      <c r="B147" s="5" t="s">
        <v>182</v>
      </c>
      <c r="F147" s="20" t="s">
        <v>168</v>
      </c>
      <c r="G147" s="100">
        <f>IF(AND(G122=" ",G123="")," ",MAX(G122:G123))</f>
        <v>0</v>
      </c>
      <c r="I147" s="21" t="s">
        <v>183</v>
      </c>
      <c r="J147" s="21"/>
      <c r="K147" s="21"/>
      <c r="L147" s="21"/>
      <c r="M147" s="21"/>
    </row>
    <row r="148" spans="1:257" ht="16.5" thickBot="1" x14ac:dyDescent="0.3">
      <c r="A148" s="19" t="s">
        <v>169</v>
      </c>
      <c r="B148" s="5" t="s">
        <v>184</v>
      </c>
      <c r="F148" s="20" t="s">
        <v>169</v>
      </c>
      <c r="G148" s="101">
        <f>IF(G146="Consistent Warning Times",1,IF(G146="Low Warning Time Variability",1.25,1.6))</f>
        <v>1</v>
      </c>
      <c r="I148" s="167"/>
      <c r="J148" s="167"/>
      <c r="K148" s="167"/>
      <c r="L148" s="167"/>
      <c r="M148" s="167"/>
    </row>
    <row r="149" spans="1:257" ht="16.5" thickBot="1" x14ac:dyDescent="0.3">
      <c r="A149" s="19" t="s">
        <v>170</v>
      </c>
      <c r="B149" s="5" t="s">
        <v>185</v>
      </c>
      <c r="F149" s="20" t="s">
        <v>170</v>
      </c>
      <c r="G149" s="96">
        <f>IF(G147=" "," ",G147*G148)</f>
        <v>0</v>
      </c>
      <c r="I149" s="139" t="s">
        <v>306</v>
      </c>
      <c r="J149" s="139"/>
      <c r="K149" s="139"/>
      <c r="L149" s="139"/>
      <c r="M149" s="139"/>
    </row>
    <row r="150" spans="1:257" ht="16.5" thickBot="1" x14ac:dyDescent="0.3">
      <c r="A150" s="19" t="s">
        <v>171</v>
      </c>
      <c r="B150" s="5" t="s">
        <v>186</v>
      </c>
      <c r="F150" s="20" t="s">
        <v>171</v>
      </c>
      <c r="G150" s="96">
        <v>15</v>
      </c>
      <c r="I150" s="167" t="s">
        <v>61</v>
      </c>
      <c r="J150" s="167"/>
      <c r="K150" s="167"/>
      <c r="L150" s="167"/>
      <c r="M150" s="167"/>
    </row>
    <row r="151" spans="1:257" ht="16.5" thickBot="1" x14ac:dyDescent="0.3">
      <c r="A151" s="19" t="s">
        <v>172</v>
      </c>
      <c r="B151" s="5" t="s">
        <v>187</v>
      </c>
      <c r="F151" s="20" t="s">
        <v>172</v>
      </c>
      <c r="G151" s="97">
        <f>IF(G149=" "," ",G149+G150)</f>
        <v>15</v>
      </c>
      <c r="I151" s="167" t="s">
        <v>305</v>
      </c>
      <c r="J151" s="167"/>
      <c r="K151" s="167"/>
      <c r="L151" s="167"/>
      <c r="M151" s="167"/>
    </row>
    <row r="152" spans="1:257" ht="6" customHeight="1" x14ac:dyDescent="0.25">
      <c r="A152" s="19"/>
      <c r="F152" s="20"/>
      <c r="G152" s="28"/>
      <c r="I152" s="80"/>
      <c r="J152" s="80"/>
      <c r="K152" s="80"/>
      <c r="L152" s="80"/>
      <c r="M152" s="80"/>
      <c r="N152" s="9"/>
    </row>
    <row r="153" spans="1:257" ht="16.5" thickBot="1" x14ac:dyDescent="0.3">
      <c r="A153" s="24" t="s">
        <v>20</v>
      </c>
      <c r="I153" s="9"/>
      <c r="J153" s="9"/>
      <c r="K153" s="9"/>
      <c r="L153" s="9"/>
      <c r="M153" s="9"/>
      <c r="N153" s="9"/>
    </row>
    <row r="154" spans="1:257" ht="16.5" thickBot="1" x14ac:dyDescent="0.3">
      <c r="A154" s="19" t="s">
        <v>173</v>
      </c>
      <c r="B154" s="5" t="s">
        <v>188</v>
      </c>
      <c r="F154" s="20" t="s">
        <v>173</v>
      </c>
      <c r="G154" s="97">
        <f>IF(G101=" "," ",G101)</f>
        <v>0</v>
      </c>
      <c r="I154" s="139" t="s">
        <v>189</v>
      </c>
      <c r="J154" s="139"/>
      <c r="K154" s="139"/>
      <c r="L154" s="139"/>
      <c r="M154" s="139"/>
    </row>
    <row r="155" spans="1:257" ht="16.5" thickBot="1" x14ac:dyDescent="0.3">
      <c r="A155" s="19" t="s">
        <v>174</v>
      </c>
      <c r="B155" s="5" t="s">
        <v>190</v>
      </c>
      <c r="F155" s="20" t="s">
        <v>174</v>
      </c>
      <c r="G155" s="97">
        <f>IF(G103=" "," ",G103)</f>
        <v>3.25</v>
      </c>
      <c r="I155" s="139" t="s">
        <v>191</v>
      </c>
      <c r="J155" s="139"/>
      <c r="K155" s="139"/>
      <c r="L155" s="139"/>
      <c r="M155" s="139"/>
    </row>
    <row r="156" spans="1:257" ht="16.5" thickBot="1" x14ac:dyDescent="0.3">
      <c r="A156" s="19" t="s">
        <v>192</v>
      </c>
      <c r="B156" s="5" t="s">
        <v>194</v>
      </c>
      <c r="F156" s="20" t="s">
        <v>192</v>
      </c>
      <c r="G156" s="96">
        <f>IF(G104=" "," ",G104)</f>
        <v>65</v>
      </c>
      <c r="I156" s="139" t="s">
        <v>193</v>
      </c>
      <c r="J156" s="139"/>
      <c r="K156" s="139"/>
      <c r="L156" s="139"/>
      <c r="M156" s="139"/>
    </row>
    <row r="157" spans="1:257" ht="5.25" customHeight="1" x14ac:dyDescent="0.2">
      <c r="A157" s="9"/>
      <c r="B157" s="9"/>
      <c r="C157" s="9"/>
      <c r="D157" s="9"/>
      <c r="E157" s="9"/>
      <c r="F157" s="9"/>
      <c r="G157" s="9"/>
      <c r="H157" s="9"/>
      <c r="I157" s="9"/>
      <c r="J157" s="82"/>
      <c r="K157" s="82"/>
      <c r="L157" s="82"/>
      <c r="M157" s="9"/>
    </row>
    <row r="158" spans="1:257" ht="15.75" x14ac:dyDescent="0.25">
      <c r="A158" s="57" t="s">
        <v>199</v>
      </c>
      <c r="B158" s="141" t="s">
        <v>195</v>
      </c>
      <c r="C158" s="141"/>
      <c r="D158" s="141"/>
      <c r="E158" s="141"/>
      <c r="F158" s="141"/>
      <c r="G158" s="141"/>
      <c r="H158" s="141"/>
      <c r="I158" s="141"/>
      <c r="J158" s="141"/>
      <c r="K158" s="141"/>
      <c r="L158" s="141"/>
      <c r="M158" s="141"/>
    </row>
    <row r="159" spans="1:257" ht="17.25" customHeight="1" x14ac:dyDescent="0.2">
      <c r="A159" s="9"/>
      <c r="B159" s="141"/>
      <c r="C159" s="141"/>
      <c r="D159" s="141"/>
      <c r="E159" s="141"/>
      <c r="F159" s="141"/>
      <c r="G159" s="141"/>
      <c r="H159" s="141"/>
      <c r="I159" s="141"/>
      <c r="J159" s="141"/>
      <c r="K159" s="141"/>
      <c r="L159" s="141"/>
      <c r="M159" s="141"/>
    </row>
    <row r="160" spans="1:257" ht="6.75" customHeight="1" x14ac:dyDescent="0.2">
      <c r="A160" s="9"/>
      <c r="B160" s="9"/>
      <c r="C160" s="9"/>
      <c r="D160" s="9"/>
      <c r="E160" s="9"/>
      <c r="F160" s="9"/>
      <c r="G160" s="9"/>
      <c r="H160" s="9"/>
      <c r="I160" s="9"/>
      <c r="J160" s="82"/>
      <c r="K160" s="82"/>
      <c r="L160" s="82"/>
      <c r="M160" s="9"/>
    </row>
    <row r="161" spans="1:14" ht="16.5" customHeight="1" x14ac:dyDescent="0.2">
      <c r="A161" s="25" t="s">
        <v>58</v>
      </c>
      <c r="B161" s="9" t="s">
        <v>196</v>
      </c>
      <c r="C161" s="9"/>
      <c r="D161" s="9"/>
      <c r="E161" s="9"/>
      <c r="F161" s="9"/>
      <c r="G161" s="9"/>
      <c r="H161" s="9"/>
      <c r="I161" s="9"/>
      <c r="J161" s="82"/>
      <c r="K161" s="82"/>
      <c r="L161" s="82"/>
      <c r="M161" s="9"/>
    </row>
    <row r="162" spans="1:14" ht="16.5" customHeight="1" x14ac:dyDescent="0.2">
      <c r="A162" s="9"/>
      <c r="B162" s="9"/>
      <c r="C162" s="9"/>
      <c r="D162" s="102" t="str">
        <f>IF(G48&lt;=G60,"YES.  The design vehicle MUST clear through the entire CSD. (CSD will be entered in Line 59).", "NO.    The design vehicle may clear through a portion of the CSD. (answer the question below).")</f>
        <v>YES.  The design vehicle MUST clear through the entire CSD. (CSD will be entered in Line 59).</v>
      </c>
      <c r="E162" s="102"/>
      <c r="F162" s="102"/>
      <c r="G162" s="102"/>
      <c r="H162" s="102"/>
      <c r="I162" s="102"/>
      <c r="J162" s="103"/>
      <c r="K162" s="82"/>
      <c r="L162" s="82"/>
      <c r="M162" s="9"/>
    </row>
    <row r="163" spans="1:14" ht="6" customHeight="1" x14ac:dyDescent="0.2">
      <c r="A163" s="9"/>
      <c r="B163" s="9"/>
      <c r="C163" s="9"/>
      <c r="D163" s="9"/>
      <c r="E163" s="9"/>
      <c r="F163" s="9"/>
      <c r="G163" s="9"/>
      <c r="H163" s="9"/>
      <c r="I163" s="9"/>
      <c r="J163" s="82"/>
      <c r="K163" s="82"/>
      <c r="L163" s="82"/>
      <c r="M163" s="9"/>
    </row>
    <row r="164" spans="1:14" ht="16.5" customHeight="1" thickBot="1" x14ac:dyDescent="0.25">
      <c r="A164" s="26" t="s">
        <v>283</v>
      </c>
      <c r="B164" s="9" t="s">
        <v>280</v>
      </c>
      <c r="C164" s="9"/>
      <c r="D164" s="9"/>
      <c r="E164" s="9"/>
      <c r="F164" s="9"/>
      <c r="G164" s="9"/>
      <c r="H164" s="9"/>
      <c r="I164" s="9"/>
      <c r="J164" s="82"/>
      <c r="K164" s="82"/>
      <c r="L164" s="82"/>
      <c r="M164" s="9"/>
    </row>
    <row r="165" spans="1:14" ht="16.5" customHeight="1" thickBot="1" x14ac:dyDescent="0.25">
      <c r="A165" s="9"/>
      <c r="B165" s="9"/>
      <c r="C165" s="9"/>
      <c r="D165" s="174" t="s">
        <v>282</v>
      </c>
      <c r="E165" s="175"/>
      <c r="F165" s="176"/>
      <c r="G165" s="9"/>
      <c r="H165" s="9"/>
      <c r="I165" s="9"/>
      <c r="J165" s="82"/>
      <c r="K165" s="82"/>
      <c r="L165" s="82"/>
      <c r="M165" s="9"/>
    </row>
    <row r="166" spans="1:14" ht="9.75" customHeight="1" thickBot="1" x14ac:dyDescent="0.25">
      <c r="A166" s="9"/>
      <c r="B166" s="9"/>
      <c r="C166" s="9"/>
      <c r="D166" s="9"/>
      <c r="E166" s="9"/>
      <c r="F166" s="9"/>
      <c r="G166" s="9"/>
      <c r="H166" s="9"/>
      <c r="I166" s="9"/>
      <c r="J166" s="82"/>
      <c r="K166" s="82"/>
      <c r="L166" s="82"/>
      <c r="M166" s="9"/>
    </row>
    <row r="167" spans="1:14" ht="16.5" customHeight="1" thickBot="1" x14ac:dyDescent="0.3">
      <c r="A167" s="19"/>
      <c r="B167" s="5" t="s">
        <v>206</v>
      </c>
      <c r="F167" s="20" t="s">
        <v>199</v>
      </c>
      <c r="G167" s="96">
        <f>IF(D162="YES.  The design vehicle MUST clear through the entire CSD. (CSD will be entered in Line 59).",G48,IF(D165="&lt;Select One&gt;"," ",IF(D165="YES. Clear the entire CSD. (CSD will be entered in Line 59).",G48,G60)))</f>
        <v>0</v>
      </c>
      <c r="I167" s="167"/>
      <c r="J167" s="167"/>
      <c r="K167" s="167"/>
      <c r="L167" s="167"/>
      <c r="M167" s="167"/>
    </row>
    <row r="168" spans="1:14" ht="16.5" thickBot="1" x14ac:dyDescent="0.3">
      <c r="A168" s="19" t="s">
        <v>200</v>
      </c>
      <c r="B168" s="5" t="s">
        <v>207</v>
      </c>
      <c r="F168" s="20" t="s">
        <v>200</v>
      </c>
      <c r="G168" s="98">
        <f>IF(G156=" "," ",IF(G167=" "," ",G156+G167))</f>
        <v>65</v>
      </c>
      <c r="I168" s="139" t="s">
        <v>304</v>
      </c>
      <c r="J168" s="139"/>
      <c r="K168" s="139"/>
      <c r="L168" s="139"/>
      <c r="M168" s="139"/>
    </row>
    <row r="169" spans="1:14" ht="16.5" thickBot="1" x14ac:dyDescent="0.3">
      <c r="A169" s="19" t="s">
        <v>201</v>
      </c>
      <c r="B169" s="5" t="s">
        <v>208</v>
      </c>
      <c r="F169" s="20" t="s">
        <v>201</v>
      </c>
      <c r="G169" s="92">
        <v>12.1</v>
      </c>
      <c r="I169" s="21" t="s">
        <v>319</v>
      </c>
      <c r="J169" s="21"/>
      <c r="K169" s="21"/>
      <c r="L169" s="21"/>
      <c r="M169" s="21"/>
    </row>
    <row r="170" spans="1:14" ht="16.5" thickBot="1" x14ac:dyDescent="0.3">
      <c r="A170" s="19" t="s">
        <v>202</v>
      </c>
      <c r="B170" s="5" t="s">
        <v>209</v>
      </c>
      <c r="F170" s="20" t="s">
        <v>202</v>
      </c>
      <c r="G170" s="99">
        <f>IF(G58=40,'Table 2'!B91,'Table 2'!G91)</f>
        <v>1.284</v>
      </c>
      <c r="I170" s="139" t="s">
        <v>286</v>
      </c>
      <c r="J170" s="139"/>
      <c r="K170" s="139"/>
      <c r="L170" s="139"/>
      <c r="M170" s="139"/>
    </row>
    <row r="171" spans="1:14" ht="16.5" thickBot="1" x14ac:dyDescent="0.3">
      <c r="A171" s="19" t="s">
        <v>203</v>
      </c>
      <c r="B171" s="5" t="s">
        <v>210</v>
      </c>
      <c r="F171" s="20" t="s">
        <v>203</v>
      </c>
      <c r="G171" s="97">
        <f>IF(G169=""," ",G169*G170)</f>
        <v>15.5364</v>
      </c>
      <c r="I171" s="21" t="s">
        <v>302</v>
      </c>
      <c r="J171" s="21"/>
      <c r="K171" s="21"/>
      <c r="L171" s="21"/>
      <c r="M171" s="21"/>
    </row>
    <row r="172" spans="1:14" ht="16.5" thickBot="1" x14ac:dyDescent="0.3">
      <c r="A172" s="19" t="s">
        <v>204</v>
      </c>
      <c r="B172" s="5" t="s">
        <v>211</v>
      </c>
      <c r="F172" s="20" t="s">
        <v>204</v>
      </c>
      <c r="G172" s="97">
        <f>IF(G154=" "," ",G154+G155+G171)</f>
        <v>18.7864</v>
      </c>
      <c r="I172" s="139" t="s">
        <v>303</v>
      </c>
      <c r="J172" s="139"/>
      <c r="K172" s="139"/>
      <c r="L172" s="139"/>
      <c r="M172" s="139"/>
    </row>
    <row r="173" spans="1:14" ht="16.5" thickBot="1" x14ac:dyDescent="0.3">
      <c r="A173" s="19" t="s">
        <v>205</v>
      </c>
      <c r="B173" s="7" t="s">
        <v>212</v>
      </c>
      <c r="F173" s="20" t="s">
        <v>205</v>
      </c>
      <c r="G173" s="97">
        <f>IF(AND(G151=" ",G172=" ")," ",ROUNDUP(MAX(G151,G172),0))</f>
        <v>19</v>
      </c>
      <c r="I173" s="21" t="s">
        <v>284</v>
      </c>
      <c r="J173" s="21"/>
      <c r="K173" s="21"/>
      <c r="L173" s="21"/>
      <c r="M173" s="21"/>
    </row>
    <row r="174" spans="1:14" ht="11.25" customHeight="1" x14ac:dyDescent="0.2"/>
    <row r="175" spans="1:14" ht="16.5" thickBot="1" x14ac:dyDescent="0.3">
      <c r="A175" s="24" t="s">
        <v>213</v>
      </c>
      <c r="I175" s="9"/>
      <c r="J175" s="9"/>
      <c r="K175" s="9"/>
      <c r="L175" s="9"/>
      <c r="M175" s="9"/>
      <c r="N175" s="9"/>
    </row>
    <row r="176" spans="1:14" ht="16.5" thickBot="1" x14ac:dyDescent="0.3">
      <c r="A176" s="19" t="s">
        <v>214</v>
      </c>
      <c r="B176" s="5" t="s">
        <v>217</v>
      </c>
      <c r="F176" s="20" t="s">
        <v>214</v>
      </c>
      <c r="G176" s="96">
        <f>IF(G90=" "," ",G90+G173)</f>
        <v>26</v>
      </c>
      <c r="I176" s="139" t="s">
        <v>301</v>
      </c>
      <c r="J176" s="139"/>
      <c r="K176" s="139"/>
      <c r="L176" s="139"/>
      <c r="M176" s="139"/>
    </row>
    <row r="177" spans="1:257" ht="16.5" customHeight="1" thickBot="1" x14ac:dyDescent="0.3">
      <c r="A177" s="19" t="s">
        <v>215</v>
      </c>
      <c r="B177" s="5" t="s">
        <v>218</v>
      </c>
      <c r="F177" s="20" t="s">
        <v>215</v>
      </c>
      <c r="G177" s="96">
        <f>IF(G115=" "," ",G115-5)</f>
        <v>21.2</v>
      </c>
      <c r="I177" s="78" t="s">
        <v>299</v>
      </c>
      <c r="J177" s="21"/>
      <c r="K177" s="21"/>
      <c r="L177" s="21"/>
      <c r="M177" s="21"/>
    </row>
    <row r="178" spans="1:257" ht="16.5" thickBot="1" x14ac:dyDescent="0.3">
      <c r="A178" s="19" t="s">
        <v>216</v>
      </c>
      <c r="B178" s="5" t="s">
        <v>219</v>
      </c>
      <c r="F178" s="20" t="s">
        <v>216</v>
      </c>
      <c r="G178" s="96">
        <f>IF(G176=" "," ",IF(G177&gt;G176,0,G176-G177))</f>
        <v>4.8000000000000007</v>
      </c>
      <c r="I178" s="139" t="s">
        <v>300</v>
      </c>
      <c r="J178" s="139"/>
      <c r="K178" s="139"/>
      <c r="L178" s="139"/>
      <c r="M178" s="139"/>
    </row>
    <row r="180" spans="1:257" ht="17.25" customHeight="1" x14ac:dyDescent="0.2">
      <c r="A180" s="117"/>
      <c r="B180" s="117"/>
      <c r="C180" s="117"/>
      <c r="D180" s="117"/>
      <c r="E180" s="117"/>
      <c r="F180" s="117"/>
      <c r="G180" s="117"/>
      <c r="H180" s="117"/>
      <c r="I180" s="117"/>
      <c r="J180" s="117"/>
      <c r="K180" s="117"/>
      <c r="L180" s="117"/>
      <c r="M180" s="117"/>
      <c r="N180" s="117"/>
    </row>
    <row r="181" spans="1:257" ht="15.75" x14ac:dyDescent="0.25">
      <c r="A181" s="7" t="s">
        <v>254</v>
      </c>
    </row>
    <row r="182" spans="1:257" ht="3.75" customHeight="1" x14ac:dyDescent="0.2">
      <c r="A182" s="133" t="s">
        <v>19</v>
      </c>
      <c r="B182" s="133"/>
      <c r="C182" s="133"/>
      <c r="D182" s="133"/>
      <c r="E182" s="133"/>
      <c r="I182" s="134" t="s">
        <v>16</v>
      </c>
      <c r="J182" s="134"/>
      <c r="K182" s="134"/>
      <c r="L182" s="134"/>
      <c r="M182" s="134"/>
    </row>
    <row r="183" spans="1:257" ht="16.5" thickBot="1" x14ac:dyDescent="0.3">
      <c r="A183" s="133"/>
      <c r="B183" s="133"/>
      <c r="C183" s="133"/>
      <c r="D183" s="133"/>
      <c r="E183" s="133"/>
      <c r="F183" s="7"/>
      <c r="G183" s="7"/>
      <c r="H183" s="7"/>
      <c r="I183" s="134"/>
      <c r="J183" s="134"/>
      <c r="K183" s="134"/>
      <c r="L183" s="134"/>
      <c r="M183" s="134"/>
      <c r="N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c r="BW183" s="7"/>
      <c r="BX183" s="7"/>
      <c r="BY183" s="7"/>
      <c r="BZ183" s="7"/>
      <c r="CA183" s="7"/>
      <c r="CB183" s="7"/>
      <c r="CC183" s="7"/>
      <c r="CD183" s="7"/>
      <c r="CE183" s="7"/>
      <c r="CF183" s="7"/>
      <c r="CG183" s="7"/>
      <c r="CH183" s="7"/>
      <c r="CI183" s="7"/>
      <c r="CJ183" s="7"/>
      <c r="CK183" s="7"/>
      <c r="CL183" s="7"/>
      <c r="CM183" s="7"/>
      <c r="CN183" s="7"/>
      <c r="CO183" s="7"/>
      <c r="CP183" s="7"/>
      <c r="CQ183" s="7"/>
      <c r="CR183" s="7"/>
      <c r="CS183" s="7"/>
      <c r="CT183" s="7"/>
      <c r="CU183" s="7"/>
      <c r="CV183" s="7"/>
      <c r="CW183" s="7"/>
      <c r="CX183" s="7"/>
      <c r="CY183" s="7"/>
      <c r="CZ183" s="7"/>
      <c r="DA183" s="7"/>
      <c r="DB183" s="7"/>
      <c r="DC183" s="7"/>
      <c r="DD183" s="7"/>
      <c r="DE183" s="7"/>
      <c r="DF183" s="7"/>
      <c r="DG183" s="7"/>
      <c r="DH183" s="7"/>
      <c r="DI183" s="7"/>
      <c r="DJ183" s="7"/>
      <c r="DK183" s="7"/>
      <c r="DL183" s="7"/>
      <c r="DM183" s="7"/>
      <c r="DN183" s="7"/>
      <c r="DO183" s="7"/>
      <c r="DP183" s="7"/>
      <c r="DQ183" s="7"/>
      <c r="DR183" s="7"/>
      <c r="DS183" s="7"/>
      <c r="DT183" s="7"/>
      <c r="DU183" s="7"/>
      <c r="DV183" s="7"/>
      <c r="DW183" s="7"/>
      <c r="DX183" s="7"/>
      <c r="DY183" s="7"/>
      <c r="DZ183" s="7"/>
      <c r="EA183" s="7"/>
      <c r="EB183" s="7"/>
      <c r="EC183" s="7"/>
      <c r="ED183" s="7"/>
      <c r="EE183" s="7"/>
      <c r="EF183" s="7"/>
      <c r="EG183" s="7"/>
      <c r="EH183" s="7"/>
      <c r="EI183" s="7"/>
      <c r="EJ183" s="7"/>
      <c r="EK183" s="7"/>
      <c r="EL183" s="7"/>
      <c r="EM183" s="7"/>
      <c r="EN183" s="7"/>
      <c r="EO183" s="7"/>
      <c r="EP183" s="7"/>
      <c r="EQ183" s="7"/>
      <c r="ER183" s="7"/>
      <c r="ES183" s="7"/>
      <c r="ET183" s="7"/>
      <c r="EU183" s="7"/>
      <c r="EV183" s="7"/>
      <c r="EW183" s="7"/>
      <c r="EX183" s="7"/>
      <c r="EY183" s="7"/>
      <c r="EZ183" s="7"/>
      <c r="FA183" s="7"/>
      <c r="FB183" s="7"/>
      <c r="FC183" s="7"/>
      <c r="FD183" s="7"/>
      <c r="FE183" s="7"/>
      <c r="FF183" s="7"/>
      <c r="FG183" s="7"/>
      <c r="FH183" s="7"/>
      <c r="FI183" s="7"/>
      <c r="FJ183" s="7"/>
      <c r="FK183" s="7"/>
      <c r="FL183" s="7"/>
      <c r="FM183" s="7"/>
      <c r="FN183" s="7"/>
      <c r="FO183" s="7"/>
      <c r="FP183" s="7"/>
      <c r="FQ183" s="7"/>
      <c r="FR183" s="7"/>
      <c r="FS183" s="7"/>
      <c r="FT183" s="7"/>
      <c r="FU183" s="7"/>
      <c r="FV183" s="7"/>
      <c r="FW183" s="7"/>
      <c r="FX183" s="7"/>
      <c r="FY183" s="7"/>
      <c r="FZ183" s="7"/>
      <c r="GA183" s="7"/>
      <c r="GB183" s="7"/>
      <c r="GC183" s="7"/>
      <c r="GD183" s="7"/>
      <c r="GE183" s="7"/>
      <c r="GF183" s="7"/>
      <c r="GG183" s="7"/>
      <c r="GH183" s="7"/>
      <c r="GI183" s="7"/>
      <c r="GJ183" s="7"/>
      <c r="GK183" s="7"/>
      <c r="GL183" s="7"/>
      <c r="GM183" s="7"/>
      <c r="GN183" s="7"/>
      <c r="GO183" s="7"/>
      <c r="GP183" s="7"/>
      <c r="GQ183" s="7"/>
      <c r="GR183" s="7"/>
      <c r="GS183" s="7"/>
      <c r="GT183" s="7"/>
      <c r="GU183" s="7"/>
      <c r="GV183" s="7"/>
      <c r="GW183" s="7"/>
      <c r="GX183" s="7"/>
      <c r="GY183" s="7"/>
      <c r="GZ183" s="7"/>
      <c r="HA183" s="7"/>
      <c r="HB183" s="7"/>
      <c r="HC183" s="7"/>
      <c r="HD183" s="7"/>
      <c r="HE183" s="7"/>
      <c r="HF183" s="7"/>
      <c r="HG183" s="7"/>
      <c r="HH183" s="7"/>
      <c r="HI183" s="7"/>
      <c r="HJ183" s="7"/>
      <c r="HK183" s="7"/>
      <c r="HL183" s="7"/>
      <c r="HM183" s="7"/>
      <c r="HN183" s="7"/>
      <c r="HO183" s="7"/>
      <c r="HP183" s="7"/>
      <c r="HQ183" s="7"/>
      <c r="HR183" s="7"/>
      <c r="HS183" s="7"/>
      <c r="HT183" s="7"/>
      <c r="HU183" s="7"/>
      <c r="HV183" s="7"/>
      <c r="HW183" s="7"/>
      <c r="HX183" s="7"/>
      <c r="HY183" s="7"/>
      <c r="HZ183" s="7"/>
      <c r="IA183" s="7"/>
      <c r="IB183" s="7"/>
      <c r="IC183" s="7"/>
      <c r="ID183" s="7"/>
      <c r="IE183" s="7"/>
      <c r="IF183" s="7"/>
      <c r="IG183" s="7"/>
      <c r="IH183" s="7"/>
      <c r="II183" s="7"/>
      <c r="IJ183" s="7"/>
      <c r="IK183" s="7"/>
      <c r="IL183" s="7"/>
      <c r="IM183" s="7"/>
      <c r="IN183" s="7"/>
      <c r="IO183" s="7"/>
      <c r="IP183" s="7"/>
      <c r="IQ183" s="7"/>
      <c r="IR183" s="7"/>
      <c r="IS183" s="7"/>
      <c r="IT183" s="7"/>
      <c r="IU183" s="7"/>
      <c r="IV183" s="7"/>
      <c r="IW183" s="7"/>
    </row>
    <row r="184" spans="1:257" ht="16.5" thickBot="1" x14ac:dyDescent="0.3">
      <c r="A184" s="19" t="s">
        <v>220</v>
      </c>
      <c r="B184" s="5" t="s">
        <v>247</v>
      </c>
      <c r="F184" s="20" t="s">
        <v>220</v>
      </c>
      <c r="G184" s="96">
        <v>0</v>
      </c>
      <c r="I184" s="118" t="s">
        <v>61</v>
      </c>
      <c r="J184" s="118"/>
      <c r="K184" s="118"/>
      <c r="L184" s="118"/>
      <c r="M184" s="118"/>
    </row>
    <row r="185" spans="1:257" ht="16.5" thickBot="1" x14ac:dyDescent="0.3">
      <c r="A185" s="19" t="s">
        <v>221</v>
      </c>
      <c r="B185" s="5" t="s">
        <v>246</v>
      </c>
      <c r="F185" s="20" t="s">
        <v>221</v>
      </c>
      <c r="G185" s="98">
        <f>IF(G69=""," ",G69)</f>
        <v>0</v>
      </c>
      <c r="I185" s="118" t="s">
        <v>250</v>
      </c>
      <c r="J185" s="118"/>
      <c r="K185" s="118"/>
      <c r="L185" s="118"/>
      <c r="M185" s="118"/>
    </row>
    <row r="187" spans="1:257" ht="16.5" thickBot="1" x14ac:dyDescent="0.3">
      <c r="B187" s="29" t="s">
        <v>222</v>
      </c>
      <c r="I187" s="132" t="s">
        <v>16</v>
      </c>
      <c r="J187" s="132"/>
      <c r="K187" s="132"/>
      <c r="L187" s="132"/>
      <c r="M187" s="132"/>
    </row>
    <row r="188" spans="1:257" ht="16.5" thickBot="1" x14ac:dyDescent="0.3">
      <c r="A188" s="19" t="s">
        <v>223</v>
      </c>
      <c r="B188" s="5" t="s">
        <v>237</v>
      </c>
      <c r="F188" s="20" t="s">
        <v>223</v>
      </c>
      <c r="G188" s="98">
        <f>IF(G75=""," ",G75)</f>
        <v>7</v>
      </c>
      <c r="I188" s="118" t="s">
        <v>251</v>
      </c>
      <c r="J188" s="118"/>
      <c r="K188" s="118"/>
      <c r="L188" s="118"/>
      <c r="M188" s="118"/>
    </row>
    <row r="189" spans="1:257" ht="16.5" thickBot="1" x14ac:dyDescent="0.3">
      <c r="A189" s="19" t="s">
        <v>224</v>
      </c>
      <c r="B189" s="5" t="s">
        <v>245</v>
      </c>
      <c r="F189" s="20" t="s">
        <v>224</v>
      </c>
      <c r="G189" s="98">
        <f>IF(G82=""," ",G82)</f>
        <v>0</v>
      </c>
      <c r="I189" s="118" t="s">
        <v>252</v>
      </c>
      <c r="J189" s="118"/>
      <c r="K189" s="118"/>
      <c r="L189" s="118"/>
      <c r="M189" s="118"/>
    </row>
    <row r="190" spans="1:257" ht="16.5" thickBot="1" x14ac:dyDescent="0.3">
      <c r="A190" s="19" t="s">
        <v>225</v>
      </c>
      <c r="B190" s="5" t="s">
        <v>238</v>
      </c>
      <c r="F190" s="20" t="s">
        <v>225</v>
      </c>
      <c r="G190" s="98">
        <f>IF(G83=""," ",G83)</f>
        <v>0</v>
      </c>
      <c r="I190" s="118" t="s">
        <v>253</v>
      </c>
      <c r="J190" s="118"/>
      <c r="K190" s="118"/>
      <c r="L190" s="118"/>
      <c r="M190" s="118"/>
    </row>
    <row r="191" spans="1:257" ht="16.5" thickBot="1" x14ac:dyDescent="0.3">
      <c r="A191" s="19" t="s">
        <v>226</v>
      </c>
      <c r="B191" s="5" t="s">
        <v>244</v>
      </c>
      <c r="F191" s="20" t="s">
        <v>226</v>
      </c>
      <c r="G191" s="97" t="s">
        <v>322</v>
      </c>
      <c r="I191" s="118" t="s">
        <v>323</v>
      </c>
      <c r="J191" s="118"/>
      <c r="K191" s="118"/>
      <c r="L191" s="118"/>
      <c r="M191" s="118"/>
    </row>
    <row r="192" spans="1:257" ht="16.5" thickBot="1" x14ac:dyDescent="0.3">
      <c r="A192" s="19" t="s">
        <v>227</v>
      </c>
      <c r="B192" s="5" t="s">
        <v>239</v>
      </c>
      <c r="F192" s="20" t="s">
        <v>227</v>
      </c>
      <c r="G192" s="97" t="s">
        <v>322</v>
      </c>
      <c r="I192" s="118" t="s">
        <v>323</v>
      </c>
      <c r="J192" s="118"/>
      <c r="K192" s="118"/>
      <c r="L192" s="118"/>
      <c r="M192" s="118"/>
    </row>
    <row r="194" spans="1:14" ht="16.5" thickBot="1" x14ac:dyDescent="0.3">
      <c r="B194" s="29" t="s">
        <v>235</v>
      </c>
      <c r="I194" s="132" t="s">
        <v>16</v>
      </c>
      <c r="J194" s="132"/>
      <c r="K194" s="132"/>
      <c r="L194" s="132"/>
      <c r="M194" s="132"/>
    </row>
    <row r="195" spans="1:14" ht="16.5" thickBot="1" x14ac:dyDescent="0.3">
      <c r="A195" s="19" t="s">
        <v>228</v>
      </c>
      <c r="B195" s="5" t="s">
        <v>240</v>
      </c>
      <c r="F195" s="20" t="s">
        <v>223</v>
      </c>
      <c r="G195" s="98">
        <f>G90+G108+G114</f>
        <v>26.15</v>
      </c>
      <c r="I195" s="118"/>
      <c r="J195" s="118"/>
      <c r="K195" s="118"/>
      <c r="L195" s="118"/>
      <c r="M195" s="118"/>
    </row>
    <row r="196" spans="1:14" ht="16.5" thickBot="1" x14ac:dyDescent="0.3">
      <c r="A196" s="19" t="s">
        <v>229</v>
      </c>
      <c r="B196" s="5" t="s">
        <v>241</v>
      </c>
      <c r="F196" s="20" t="s">
        <v>224</v>
      </c>
      <c r="G196" s="98">
        <f>ROUNDUP(G108,0)</f>
        <v>16</v>
      </c>
      <c r="I196" s="118" t="s">
        <v>145</v>
      </c>
      <c r="J196" s="118"/>
      <c r="K196" s="118"/>
      <c r="L196" s="118"/>
      <c r="M196" s="118"/>
    </row>
    <row r="197" spans="1:14" ht="16.5" thickBot="1" x14ac:dyDescent="0.3">
      <c r="A197" s="19" t="s">
        <v>230</v>
      </c>
      <c r="B197" s="5" t="s">
        <v>242</v>
      </c>
      <c r="F197" s="20" t="s">
        <v>225</v>
      </c>
      <c r="G197" s="97" t="s">
        <v>322</v>
      </c>
      <c r="I197" s="118" t="s">
        <v>324</v>
      </c>
      <c r="J197" s="118"/>
      <c r="K197" s="118"/>
      <c r="L197" s="118"/>
      <c r="M197" s="118"/>
    </row>
    <row r="198" spans="1:14" ht="16.5" thickBot="1" x14ac:dyDescent="0.3">
      <c r="A198" s="19" t="s">
        <v>231</v>
      </c>
      <c r="B198" s="5" t="s">
        <v>243</v>
      </c>
      <c r="F198" s="20" t="s">
        <v>226</v>
      </c>
      <c r="G198" s="97" t="s">
        <v>322</v>
      </c>
      <c r="I198" s="118" t="s">
        <v>324</v>
      </c>
      <c r="J198" s="118"/>
      <c r="K198" s="118"/>
      <c r="L198" s="118"/>
      <c r="M198" s="118"/>
    </row>
    <row r="200" spans="1:14" ht="16.5" thickBot="1" x14ac:dyDescent="0.3">
      <c r="B200" s="29" t="s">
        <v>236</v>
      </c>
      <c r="I200" s="132" t="s">
        <v>16</v>
      </c>
      <c r="J200" s="132"/>
      <c r="K200" s="132"/>
      <c r="L200" s="132"/>
      <c r="M200" s="132"/>
    </row>
    <row r="201" spans="1:14" ht="16.5" thickBot="1" x14ac:dyDescent="0.3">
      <c r="A201" s="19" t="s">
        <v>232</v>
      </c>
      <c r="B201" s="5" t="s">
        <v>248</v>
      </c>
      <c r="F201" s="20" t="s">
        <v>223</v>
      </c>
      <c r="G201" s="98">
        <v>0</v>
      </c>
      <c r="I201" s="118" t="s">
        <v>61</v>
      </c>
      <c r="J201" s="118"/>
      <c r="K201" s="118"/>
      <c r="L201" s="118"/>
      <c r="M201" s="118"/>
    </row>
    <row r="202" spans="1:14" ht="16.5" thickBot="1" x14ac:dyDescent="0.3">
      <c r="A202" s="19" t="s">
        <v>233</v>
      </c>
      <c r="B202" s="5" t="s">
        <v>249</v>
      </c>
      <c r="F202" s="20" t="s">
        <v>224</v>
      </c>
      <c r="G202" s="97" t="s">
        <v>322</v>
      </c>
      <c r="I202" s="118" t="s">
        <v>324</v>
      </c>
      <c r="J202" s="118"/>
      <c r="K202" s="118"/>
      <c r="L202" s="118"/>
      <c r="M202" s="118"/>
    </row>
    <row r="203" spans="1:14" ht="16.5" thickBot="1" x14ac:dyDescent="0.3">
      <c r="A203" s="19" t="s">
        <v>234</v>
      </c>
      <c r="B203" s="5" t="s">
        <v>239</v>
      </c>
      <c r="F203" s="20" t="s">
        <v>225</v>
      </c>
      <c r="G203" s="97" t="s">
        <v>322</v>
      </c>
      <c r="I203" s="118" t="s">
        <v>324</v>
      </c>
      <c r="J203" s="118"/>
      <c r="K203" s="118"/>
      <c r="L203" s="118"/>
      <c r="M203" s="118"/>
    </row>
    <row r="204" spans="1:14" ht="15.75" thickBot="1" x14ac:dyDescent="0.25"/>
    <row r="205" spans="1:14" ht="15.75" x14ac:dyDescent="0.25">
      <c r="A205" s="119" t="s">
        <v>162</v>
      </c>
      <c r="B205" s="119"/>
      <c r="C205" s="119"/>
      <c r="D205" s="120"/>
      <c r="E205" s="121"/>
      <c r="F205" s="121"/>
      <c r="G205" s="121"/>
      <c r="H205" s="121"/>
      <c r="I205" s="121"/>
      <c r="J205" s="121"/>
      <c r="K205" s="121"/>
      <c r="L205" s="121"/>
      <c r="M205" s="122"/>
      <c r="N205" s="9"/>
    </row>
    <row r="206" spans="1:14" x14ac:dyDescent="0.2">
      <c r="A206" s="9"/>
      <c r="B206" s="9"/>
      <c r="C206" s="9"/>
      <c r="D206" s="123"/>
      <c r="E206" s="124"/>
      <c r="F206" s="124"/>
      <c r="G206" s="124"/>
      <c r="H206" s="124"/>
      <c r="I206" s="124"/>
      <c r="J206" s="124"/>
      <c r="K206" s="124"/>
      <c r="L206" s="124"/>
      <c r="M206" s="125"/>
      <c r="N206" s="9"/>
    </row>
    <row r="207" spans="1:14" x14ac:dyDescent="0.2">
      <c r="A207" s="9"/>
      <c r="B207" s="9"/>
      <c r="C207" s="9"/>
      <c r="D207" s="123"/>
      <c r="E207" s="124"/>
      <c r="F207" s="124"/>
      <c r="G207" s="124"/>
      <c r="H207" s="124"/>
      <c r="I207" s="124"/>
      <c r="J207" s="124"/>
      <c r="K207" s="124"/>
      <c r="L207" s="124"/>
      <c r="M207" s="125"/>
      <c r="N207" s="9"/>
    </row>
    <row r="208" spans="1:14" x14ac:dyDescent="0.2">
      <c r="A208" s="9"/>
      <c r="B208" s="9"/>
      <c r="C208" s="9"/>
      <c r="D208" s="123"/>
      <c r="E208" s="124"/>
      <c r="F208" s="124"/>
      <c r="G208" s="124"/>
      <c r="H208" s="124"/>
      <c r="I208" s="124"/>
      <c r="J208" s="124"/>
      <c r="K208" s="124"/>
      <c r="L208" s="124"/>
      <c r="M208" s="125"/>
      <c r="N208" s="9"/>
    </row>
    <row r="209" spans="1:14" x14ac:dyDescent="0.2">
      <c r="A209" s="9"/>
      <c r="B209" s="9"/>
      <c r="C209" s="9"/>
      <c r="D209" s="123"/>
      <c r="E209" s="124"/>
      <c r="F209" s="124"/>
      <c r="G209" s="124"/>
      <c r="H209" s="124"/>
      <c r="I209" s="124"/>
      <c r="J209" s="124"/>
      <c r="K209" s="124"/>
      <c r="L209" s="124"/>
      <c r="M209" s="125"/>
      <c r="N209" s="9"/>
    </row>
    <row r="210" spans="1:14" x14ac:dyDescent="0.2">
      <c r="A210" s="9"/>
      <c r="B210" s="9"/>
      <c r="C210" s="9"/>
      <c r="D210" s="123"/>
      <c r="E210" s="124"/>
      <c r="F210" s="124"/>
      <c r="G210" s="124"/>
      <c r="H210" s="124"/>
      <c r="I210" s="124"/>
      <c r="J210" s="124"/>
      <c r="K210" s="124"/>
      <c r="L210" s="124"/>
      <c r="M210" s="125"/>
      <c r="N210" s="9"/>
    </row>
    <row r="211" spans="1:14" x14ac:dyDescent="0.2">
      <c r="A211" s="9"/>
      <c r="B211" s="9"/>
      <c r="C211" s="9"/>
      <c r="D211" s="123"/>
      <c r="E211" s="124"/>
      <c r="F211" s="124"/>
      <c r="G211" s="124"/>
      <c r="H211" s="124"/>
      <c r="I211" s="124"/>
      <c r="J211" s="124"/>
      <c r="K211" s="124"/>
      <c r="L211" s="124"/>
      <c r="M211" s="125"/>
      <c r="N211" s="9"/>
    </row>
    <row r="212" spans="1:14" x14ac:dyDescent="0.2">
      <c r="A212" s="9"/>
      <c r="B212" s="9"/>
      <c r="C212" s="9"/>
      <c r="D212" s="123"/>
      <c r="E212" s="124"/>
      <c r="F212" s="124"/>
      <c r="G212" s="124"/>
      <c r="H212" s="124"/>
      <c r="I212" s="124"/>
      <c r="J212" s="124"/>
      <c r="K212" s="124"/>
      <c r="L212" s="124"/>
      <c r="M212" s="125"/>
      <c r="N212" s="9"/>
    </row>
    <row r="213" spans="1:14" x14ac:dyDescent="0.2">
      <c r="A213" s="9"/>
      <c r="B213" s="9"/>
      <c r="C213" s="9"/>
      <c r="D213" s="123"/>
      <c r="E213" s="124"/>
      <c r="F213" s="124"/>
      <c r="G213" s="124"/>
      <c r="H213" s="124"/>
      <c r="I213" s="124"/>
      <c r="J213" s="124"/>
      <c r="K213" s="124"/>
      <c r="L213" s="124"/>
      <c r="M213" s="125"/>
      <c r="N213" s="9"/>
    </row>
    <row r="214" spans="1:14" ht="15.75" x14ac:dyDescent="0.25">
      <c r="A214" s="9"/>
      <c r="B214" s="27"/>
      <c r="C214" s="9"/>
      <c r="D214" s="123"/>
      <c r="E214" s="124"/>
      <c r="F214" s="124"/>
      <c r="G214" s="124"/>
      <c r="H214" s="124"/>
      <c r="I214" s="124"/>
      <c r="J214" s="124"/>
      <c r="K214" s="124"/>
      <c r="L214" s="124"/>
      <c r="M214" s="125"/>
      <c r="N214" s="9"/>
    </row>
    <row r="215" spans="1:14" ht="16.5" thickBot="1" x14ac:dyDescent="0.3">
      <c r="A215" s="9"/>
      <c r="B215" s="27"/>
      <c r="C215" s="9"/>
      <c r="D215" s="126"/>
      <c r="E215" s="127"/>
      <c r="F215" s="127"/>
      <c r="G215" s="127"/>
      <c r="H215" s="127"/>
      <c r="I215" s="127"/>
      <c r="J215" s="127"/>
      <c r="K215" s="127"/>
      <c r="L215" s="127"/>
      <c r="M215" s="128"/>
      <c r="N215" s="9"/>
    </row>
    <row r="243" spans="1:14" x14ac:dyDescent="0.2">
      <c r="A243" s="117"/>
      <c r="B243" s="117"/>
      <c r="C243" s="117"/>
      <c r="D243" s="117"/>
      <c r="E243" s="117"/>
      <c r="F243" s="117"/>
      <c r="G243" s="117"/>
      <c r="H243" s="117"/>
      <c r="I243" s="117"/>
      <c r="J243" s="117"/>
      <c r="K243" s="117"/>
      <c r="L243" s="117"/>
      <c r="M243" s="117"/>
      <c r="N243" s="117"/>
    </row>
  </sheetData>
  <mergeCells count="124">
    <mergeCell ref="I178:M178"/>
    <mergeCell ref="I170:M170"/>
    <mergeCell ref="A144:E145"/>
    <mergeCell ref="I156:M156"/>
    <mergeCell ref="I167:M167"/>
    <mergeCell ref="I168:M168"/>
    <mergeCell ref="I150:M150"/>
    <mergeCell ref="I151:M151"/>
    <mergeCell ref="I154:M154"/>
    <mergeCell ref="I155:M155"/>
    <mergeCell ref="G146:J146"/>
    <mergeCell ref="I148:M148"/>
    <mergeCell ref="I149:M149"/>
    <mergeCell ref="I144:M145"/>
    <mergeCell ref="D165:F165"/>
    <mergeCell ref="D3:K3"/>
    <mergeCell ref="A131:C131"/>
    <mergeCell ref="D131:M141"/>
    <mergeCell ref="A27:M28"/>
    <mergeCell ref="A9:B9"/>
    <mergeCell ref="A8:B8"/>
    <mergeCell ref="A7:B7"/>
    <mergeCell ref="I123:M123"/>
    <mergeCell ref="A125:M129"/>
    <mergeCell ref="D5:K5"/>
    <mergeCell ref="D4:K4"/>
    <mergeCell ref="I117:M118"/>
    <mergeCell ref="I119:M119"/>
    <mergeCell ref="I112:M112"/>
    <mergeCell ref="I113:M113"/>
    <mergeCell ref="I114:M114"/>
    <mergeCell ref="C7:D7"/>
    <mergeCell ref="K7:M7"/>
    <mergeCell ref="C23:D23"/>
    <mergeCell ref="C13:D16"/>
    <mergeCell ref="K8:M8"/>
    <mergeCell ref="K9:M9"/>
    <mergeCell ref="C8:D8"/>
    <mergeCell ref="C9:D9"/>
    <mergeCell ref="I76:M76"/>
    <mergeCell ref="I77:M77"/>
    <mergeCell ref="I78:M78"/>
    <mergeCell ref="I88:M88"/>
    <mergeCell ref="I89:M89"/>
    <mergeCell ref="I90:M90"/>
    <mergeCell ref="I91:M91"/>
    <mergeCell ref="I85:M85"/>
    <mergeCell ref="I86:M86"/>
    <mergeCell ref="I81:M81"/>
    <mergeCell ref="I79:M79"/>
    <mergeCell ref="S11:Y11"/>
    <mergeCell ref="S12:Y12"/>
    <mergeCell ref="S13:Y13"/>
    <mergeCell ref="I62:M62"/>
    <mergeCell ref="I61:M61"/>
    <mergeCell ref="I60:M60"/>
    <mergeCell ref="I58:M58"/>
    <mergeCell ref="J12:M12"/>
    <mergeCell ref="J11:M11"/>
    <mergeCell ref="I48:M48"/>
    <mergeCell ref="I50:M50"/>
    <mergeCell ref="I49:M49"/>
    <mergeCell ref="I54:M54"/>
    <mergeCell ref="I53:M53"/>
    <mergeCell ref="I52:M52"/>
    <mergeCell ref="I51:M51"/>
    <mergeCell ref="I47:M47"/>
    <mergeCell ref="I69:M69"/>
    <mergeCell ref="I72:M72"/>
    <mergeCell ref="I75:M75"/>
    <mergeCell ref="I68:M68"/>
    <mergeCell ref="I70:J70"/>
    <mergeCell ref="I71:J71"/>
    <mergeCell ref="K71:M71"/>
    <mergeCell ref="K70:M70"/>
    <mergeCell ref="F57:I57"/>
    <mergeCell ref="I191:M191"/>
    <mergeCell ref="A182:E183"/>
    <mergeCell ref="I182:M183"/>
    <mergeCell ref="I184:M184"/>
    <mergeCell ref="I185:M185"/>
    <mergeCell ref="I82:M82"/>
    <mergeCell ref="I83:M83"/>
    <mergeCell ref="I84:M84"/>
    <mergeCell ref="I98:M98"/>
    <mergeCell ref="I94:M94"/>
    <mergeCell ref="I95:M95"/>
    <mergeCell ref="I96:M96"/>
    <mergeCell ref="I115:M115"/>
    <mergeCell ref="I110:M111"/>
    <mergeCell ref="I102:M102"/>
    <mergeCell ref="I108:M108"/>
    <mergeCell ref="I107:M107"/>
    <mergeCell ref="I106:M106"/>
    <mergeCell ref="I104:M104"/>
    <mergeCell ref="I103:M103"/>
    <mergeCell ref="B158:M159"/>
    <mergeCell ref="I172:M172"/>
    <mergeCell ref="I92:M93"/>
    <mergeCell ref="I176:M176"/>
    <mergeCell ref="A243:N243"/>
    <mergeCell ref="I203:M203"/>
    <mergeCell ref="A205:C205"/>
    <mergeCell ref="D205:M215"/>
    <mergeCell ref="J16:M16"/>
    <mergeCell ref="J15:M15"/>
    <mergeCell ref="K24:M24"/>
    <mergeCell ref="K23:M23"/>
    <mergeCell ref="B25:D25"/>
    <mergeCell ref="A64:N64"/>
    <mergeCell ref="A180:N180"/>
    <mergeCell ref="I197:M197"/>
    <mergeCell ref="I198:M198"/>
    <mergeCell ref="I200:M200"/>
    <mergeCell ref="I201:M201"/>
    <mergeCell ref="I202:M202"/>
    <mergeCell ref="I192:M192"/>
    <mergeCell ref="I194:M194"/>
    <mergeCell ref="I195:M195"/>
    <mergeCell ref="I196:M196"/>
    <mergeCell ref="I187:M187"/>
    <mergeCell ref="I188:M188"/>
    <mergeCell ref="I189:M189"/>
    <mergeCell ref="I190:M190"/>
  </mergeCells>
  <phoneticPr fontId="0" type="noConversion"/>
  <dataValidations count="2">
    <dataValidation type="date" allowBlank="1" showInputMessage="1" showErrorMessage="1" sqref="K7:M7" xr:uid="{1BB49088-9E85-4097-905F-BACE1BEAE9E5}">
      <formula1>1</formula1>
      <formula2>219148</formula2>
    </dataValidation>
    <dataValidation type="decimal" allowBlank="1" showInputMessage="1" showErrorMessage="1" sqref="G53" xr:uid="{0708AD31-6D32-4327-B851-5DF09E8AE9FF}">
      <formula1>0</formula1>
      <formula2>0.08</formula2>
    </dataValidation>
  </dataValidations>
  <pageMargins left="0.25" right="0.25" top="0.5" bottom="0.5" header="0.25" footer="0.25"/>
  <pageSetup scale="76" orientation="portrait" r:id="rId1"/>
  <headerFooter alignWithMargins="0">
    <oddFooter>&amp;CPage &amp;P</oddFooter>
  </headerFooter>
  <rowBreaks count="2" manualBreakCount="2">
    <brk id="116" max="13" man="1"/>
    <brk id="180" max="13" man="1"/>
  </rowBreaks>
  <ignoredErrors>
    <ignoredError sqref="F48:F54 F58:F62 F101:F108 F94:F99 F75:F90 F69:F72 F112:F116 A119:A123 A112:A115 A69:A86 A89:A91 A48:A62 F119:F123 A93:A108 F154:F156 A154:A156 A146:A151 F146:F151 F167:F175 A168:A174" numberStoredAsText="1"/>
    <ignoredError sqref="G72 G86 G90 G79 G99 G101 G108 G112:G113 G121 G147 G149 G151 G154:G156 G103" unlockedFormula="1"/>
    <ignoredError sqref="G102" formulaRange="1"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1AF85C3-4575-43BA-8567-612DAC0F199F}">
          <x14:formula1>
            <xm:f>'Drop Downs'!$A$2:$A$9</xm:f>
          </x14:formula1>
          <xm:sqref>C13:D16</xm:sqref>
        </x14:dataValidation>
        <x14:dataValidation type="list" allowBlank="1" showInputMessage="1" showErrorMessage="1" xr:uid="{64535213-B7F0-407D-9D1E-5CAC5F8EBEE3}">
          <x14:formula1>
            <xm:f>'Drop Downs'!$G$2:$G$3</xm:f>
          </x14:formula1>
          <xm:sqref>G94</xm:sqref>
        </x14:dataValidation>
        <x14:dataValidation type="list" allowBlank="1" showInputMessage="1" showErrorMessage="1" xr:uid="{A28B2CAF-4D73-4AC8-8FBD-93F4ED3E210E}">
          <x14:formula1>
            <xm:f>'Drop Downs'!$I$2:$I$4</xm:f>
          </x14:formula1>
          <xm:sqref>G146</xm:sqref>
        </x14:dataValidation>
        <x14:dataValidation type="list" allowBlank="1" showInputMessage="1" showErrorMessage="1" xr:uid="{E3692BA8-2F74-480C-B23F-D9F721E2A23F}">
          <x14:formula1>
            <xm:f>'Drop Downs'!$D$2:$D$5</xm:f>
          </x14:formula1>
          <xm:sqref>F57:I57</xm:sqref>
        </x14:dataValidation>
        <x14:dataValidation type="list" allowBlank="1" showInputMessage="1" showErrorMessage="1" xr:uid="{3053134F-8E82-4659-A5A6-F6B9E570C6AC}">
          <x14:formula1>
            <xm:f>'Drop Downs'!$M$2:$M$4</xm:f>
          </x14:formula1>
          <xm:sqref>D165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8928B-7AA0-403E-B963-4565258B35A3}">
  <dimension ref="P1:V11"/>
  <sheetViews>
    <sheetView workbookViewId="0">
      <selection activeCell="Q29" sqref="Q29"/>
    </sheetView>
  </sheetViews>
  <sheetFormatPr defaultRowHeight="12.75" x14ac:dyDescent="0.2"/>
  <cols>
    <col min="15" max="15" width="8.140625" customWidth="1"/>
  </cols>
  <sheetData>
    <row r="1" spans="16:22" x14ac:dyDescent="0.2">
      <c r="P1" s="177" t="s">
        <v>292</v>
      </c>
      <c r="Q1" s="177"/>
      <c r="R1" s="177"/>
      <c r="S1" s="177"/>
      <c r="T1" s="177"/>
    </row>
    <row r="2" spans="16:22" x14ac:dyDescent="0.2">
      <c r="P2" s="177"/>
      <c r="Q2" s="177"/>
      <c r="R2" s="177"/>
      <c r="S2" s="177"/>
      <c r="T2" s="177"/>
    </row>
    <row r="3" spans="16:22" x14ac:dyDescent="0.2">
      <c r="P3" s="177"/>
      <c r="Q3" s="177"/>
      <c r="R3" s="177"/>
      <c r="S3" s="177"/>
      <c r="T3" s="177"/>
    </row>
    <row r="4" spans="16:22" x14ac:dyDescent="0.2">
      <c r="P4" s="86" t="s">
        <v>294</v>
      </c>
      <c r="Q4" s="177"/>
      <c r="R4" s="177"/>
      <c r="S4" s="177"/>
      <c r="T4" s="86"/>
    </row>
    <row r="5" spans="16:22" ht="12.75" customHeight="1" x14ac:dyDescent="0.2">
      <c r="P5" s="185">
        <v>36</v>
      </c>
      <c r="Q5" s="181" t="s">
        <v>293</v>
      </c>
      <c r="R5" s="181"/>
      <c r="S5" s="181"/>
      <c r="T5" s="180">
        <f>Form!G104</f>
        <v>65</v>
      </c>
      <c r="U5" s="184" t="s">
        <v>297</v>
      </c>
      <c r="V5" s="184"/>
    </row>
    <row r="6" spans="16:22" x14ac:dyDescent="0.2">
      <c r="P6" s="185"/>
      <c r="Q6" s="181"/>
      <c r="R6" s="181"/>
      <c r="S6" s="181"/>
      <c r="T6" s="180"/>
      <c r="U6" s="184"/>
      <c r="V6" s="184"/>
    </row>
    <row r="7" spans="16:22" x14ac:dyDescent="0.2">
      <c r="P7" s="183">
        <v>60</v>
      </c>
      <c r="Q7" s="181" t="s">
        <v>295</v>
      </c>
      <c r="R7" s="182"/>
      <c r="S7" s="182"/>
      <c r="T7" s="179">
        <f>Form!G168</f>
        <v>65</v>
      </c>
      <c r="U7" s="184" t="s">
        <v>296</v>
      </c>
      <c r="V7" s="184"/>
    </row>
    <row r="8" spans="16:22" x14ac:dyDescent="0.2">
      <c r="P8" s="183"/>
      <c r="Q8" s="182"/>
      <c r="R8" s="182"/>
      <c r="S8" s="182"/>
      <c r="T8" s="180"/>
      <c r="U8" s="184"/>
      <c r="V8" s="184"/>
    </row>
    <row r="10" spans="16:22" x14ac:dyDescent="0.2">
      <c r="P10" s="177" t="s">
        <v>298</v>
      </c>
      <c r="Q10" s="177"/>
      <c r="R10" s="177"/>
      <c r="S10" s="178" t="str">
        <f>Form!F57</f>
        <v>School Bus</v>
      </c>
      <c r="T10" s="178"/>
      <c r="U10" s="178"/>
      <c r="V10" s="178"/>
    </row>
    <row r="11" spans="16:22" x14ac:dyDescent="0.2">
      <c r="P11" s="177"/>
      <c r="Q11" s="177"/>
      <c r="R11" s="177"/>
      <c r="S11" s="178"/>
      <c r="T11" s="178"/>
      <c r="U11" s="178"/>
      <c r="V11" s="178"/>
    </row>
  </sheetData>
  <mergeCells count="12">
    <mergeCell ref="U5:V6"/>
    <mergeCell ref="U7:V8"/>
    <mergeCell ref="P1:T3"/>
    <mergeCell ref="Q5:S6"/>
    <mergeCell ref="P5:P6"/>
    <mergeCell ref="T5:T6"/>
    <mergeCell ref="Q4:S4"/>
    <mergeCell ref="P10:R11"/>
    <mergeCell ref="S10:V11"/>
    <mergeCell ref="T7:T8"/>
    <mergeCell ref="Q7:S8"/>
    <mergeCell ref="P7:P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92"/>
  <sheetViews>
    <sheetView workbookViewId="0">
      <selection activeCell="B26" sqref="B26"/>
    </sheetView>
  </sheetViews>
  <sheetFormatPr defaultRowHeight="12.75" x14ac:dyDescent="0.2"/>
  <cols>
    <col min="1" max="1" width="11.42578125" customWidth="1"/>
    <col min="2" max="11" width="9.42578125" customWidth="1"/>
  </cols>
  <sheetData>
    <row r="1" spans="1:11" x14ac:dyDescent="0.2">
      <c r="A1" s="2" t="s">
        <v>265</v>
      </c>
      <c r="D1" s="2"/>
    </row>
    <row r="2" spans="1:11" x14ac:dyDescent="0.2">
      <c r="A2" s="209" t="s">
        <v>266</v>
      </c>
      <c r="B2" s="212" t="s">
        <v>267</v>
      </c>
      <c r="C2" s="213"/>
      <c r="D2" s="213"/>
      <c r="E2" s="213"/>
      <c r="F2" s="213"/>
      <c r="G2" s="213"/>
      <c r="H2" s="213"/>
      <c r="I2" s="213"/>
      <c r="J2" s="213"/>
      <c r="K2" s="214"/>
    </row>
    <row r="3" spans="1:11" x14ac:dyDescent="0.2">
      <c r="A3" s="210"/>
      <c r="B3" s="215" t="s">
        <v>268</v>
      </c>
      <c r="C3" s="216"/>
      <c r="D3" s="216"/>
      <c r="E3" s="216"/>
      <c r="F3" s="217"/>
      <c r="G3" s="209" t="s">
        <v>269</v>
      </c>
      <c r="H3" s="221"/>
      <c r="I3" s="221"/>
      <c r="J3" s="221"/>
      <c r="K3" s="222"/>
    </row>
    <row r="4" spans="1:11" x14ac:dyDescent="0.2">
      <c r="A4" s="210"/>
      <c r="B4" s="218"/>
      <c r="C4" s="219"/>
      <c r="D4" s="219"/>
      <c r="E4" s="219"/>
      <c r="F4" s="220"/>
      <c r="G4" s="210"/>
      <c r="H4" s="223"/>
      <c r="I4" s="223"/>
      <c r="J4" s="223"/>
      <c r="K4" s="224"/>
    </row>
    <row r="5" spans="1:11" x14ac:dyDescent="0.2">
      <c r="A5" s="210"/>
      <c r="B5" s="218"/>
      <c r="C5" s="219"/>
      <c r="D5" s="219"/>
      <c r="E5" s="219"/>
      <c r="F5" s="220"/>
      <c r="G5" s="210"/>
      <c r="H5" s="223"/>
      <c r="I5" s="223"/>
      <c r="J5" s="223"/>
      <c r="K5" s="224"/>
    </row>
    <row r="6" spans="1:11" x14ac:dyDescent="0.2">
      <c r="A6" s="211"/>
      <c r="B6" s="55">
        <v>0</v>
      </c>
      <c r="C6" s="34">
        <v>0.02</v>
      </c>
      <c r="D6" s="34">
        <v>0.04</v>
      </c>
      <c r="E6" s="34">
        <v>0.06</v>
      </c>
      <c r="F6" s="35">
        <v>0.08</v>
      </c>
      <c r="G6" s="36">
        <v>0</v>
      </c>
      <c r="H6" s="34">
        <v>0.02</v>
      </c>
      <c r="I6" s="37">
        <v>0.04</v>
      </c>
      <c r="J6" s="37">
        <v>0.06</v>
      </c>
      <c r="K6" s="38">
        <v>0.08</v>
      </c>
    </row>
    <row r="7" spans="1:11" x14ac:dyDescent="0.2">
      <c r="A7" s="31">
        <v>25</v>
      </c>
      <c r="B7" s="39">
        <v>1</v>
      </c>
      <c r="C7" s="40">
        <v>1.01</v>
      </c>
      <c r="D7" s="45">
        <v>1.1000000000000001</v>
      </c>
      <c r="E7" s="45">
        <v>1.19</v>
      </c>
      <c r="F7" s="49">
        <v>1.28</v>
      </c>
      <c r="G7" s="39">
        <v>1</v>
      </c>
      <c r="H7" s="45">
        <v>1.0900000000000001</v>
      </c>
      <c r="I7" s="45">
        <v>1.27</v>
      </c>
      <c r="J7" s="45">
        <v>1.42</v>
      </c>
      <c r="K7" s="49">
        <v>1.55</v>
      </c>
    </row>
    <row r="8" spans="1:11" x14ac:dyDescent="0.2">
      <c r="A8" s="32">
        <v>50</v>
      </c>
      <c r="B8" s="43">
        <v>1</v>
      </c>
      <c r="C8" s="41">
        <v>1.01</v>
      </c>
      <c r="D8" s="46">
        <v>1.1200000000000001</v>
      </c>
      <c r="E8" s="46">
        <v>1.21</v>
      </c>
      <c r="F8" s="50">
        <v>1.3</v>
      </c>
      <c r="G8" s="43">
        <v>1</v>
      </c>
      <c r="H8" s="46">
        <v>1.1000000000000001</v>
      </c>
      <c r="I8" s="46">
        <v>1.28</v>
      </c>
      <c r="J8" s="46">
        <v>1.44</v>
      </c>
      <c r="K8" s="50">
        <v>1.58</v>
      </c>
    </row>
    <row r="9" spans="1:11" x14ac:dyDescent="0.2">
      <c r="A9" s="32">
        <v>75</v>
      </c>
      <c r="B9" s="43">
        <v>1</v>
      </c>
      <c r="C9" s="41">
        <v>1.02</v>
      </c>
      <c r="D9" s="46">
        <v>1.1299999999999999</v>
      </c>
      <c r="E9" s="46">
        <v>1.23</v>
      </c>
      <c r="F9" s="50">
        <v>1.33</v>
      </c>
      <c r="G9" s="43">
        <v>1</v>
      </c>
      <c r="H9" s="46">
        <v>1.1100000000000001</v>
      </c>
      <c r="I9" s="46">
        <v>1.3</v>
      </c>
      <c r="J9" s="46">
        <v>1.47</v>
      </c>
      <c r="K9" s="50">
        <v>1.6099999999999999</v>
      </c>
    </row>
    <row r="10" spans="1:11" x14ac:dyDescent="0.2">
      <c r="A10" s="32">
        <v>100</v>
      </c>
      <c r="B10" s="44">
        <v>1</v>
      </c>
      <c r="C10" s="42">
        <v>1.02</v>
      </c>
      <c r="D10" s="47">
        <v>1.1399999999999999</v>
      </c>
      <c r="E10" s="47">
        <v>1.25</v>
      </c>
      <c r="F10" s="47">
        <v>1.35</v>
      </c>
      <c r="G10" s="44">
        <v>1</v>
      </c>
      <c r="H10" s="47">
        <v>1.1100000000000001</v>
      </c>
      <c r="I10" s="47">
        <v>1.31</v>
      </c>
      <c r="J10" s="47">
        <v>1.48</v>
      </c>
      <c r="K10" s="51">
        <v>1.6400000000000001</v>
      </c>
    </row>
    <row r="11" spans="1:11" x14ac:dyDescent="0.2">
      <c r="A11" s="31">
        <v>125</v>
      </c>
      <c r="B11" s="39">
        <v>1</v>
      </c>
      <c r="C11" s="40">
        <v>1.03</v>
      </c>
      <c r="D11" s="45">
        <v>1.1499999999999999</v>
      </c>
      <c r="E11" s="45">
        <v>1.26</v>
      </c>
      <c r="F11" s="49">
        <v>1.37</v>
      </c>
      <c r="G11" s="39">
        <v>1</v>
      </c>
      <c r="H11" s="45">
        <v>1.1200000000000001</v>
      </c>
      <c r="I11" s="45">
        <v>1.32</v>
      </c>
      <c r="J11" s="45">
        <v>1.5</v>
      </c>
      <c r="K11" s="49">
        <v>1.6600000000000001</v>
      </c>
    </row>
    <row r="12" spans="1:11" x14ac:dyDescent="0.2">
      <c r="A12" s="32">
        <v>150</v>
      </c>
      <c r="B12" s="43">
        <v>1</v>
      </c>
      <c r="C12" s="41">
        <v>1.03</v>
      </c>
      <c r="D12" s="46">
        <v>1.1599999999999999</v>
      </c>
      <c r="E12" s="46">
        <v>1.28</v>
      </c>
      <c r="F12" s="50">
        <v>1.4</v>
      </c>
      <c r="G12" s="43">
        <v>1</v>
      </c>
      <c r="H12" s="46">
        <v>1.1200000000000001</v>
      </c>
      <c r="I12" s="46">
        <v>1.33</v>
      </c>
      <c r="J12" s="46">
        <v>1.52</v>
      </c>
      <c r="K12" s="50">
        <v>1.6800000000000002</v>
      </c>
    </row>
    <row r="13" spans="1:11" x14ac:dyDescent="0.2">
      <c r="A13" s="32">
        <v>175</v>
      </c>
      <c r="B13" s="43">
        <v>1</v>
      </c>
      <c r="C13" s="41">
        <v>1.03</v>
      </c>
      <c r="D13" s="46">
        <v>1.17</v>
      </c>
      <c r="E13" s="46">
        <v>1.29</v>
      </c>
      <c r="F13" s="50">
        <v>1.42</v>
      </c>
      <c r="G13" s="43">
        <v>1</v>
      </c>
      <c r="H13" s="46">
        <v>1.1200000000000001</v>
      </c>
      <c r="I13" s="46">
        <v>1.34</v>
      </c>
      <c r="J13" s="46">
        <v>1.53</v>
      </c>
      <c r="K13" s="50">
        <v>1.7</v>
      </c>
    </row>
    <row r="14" spans="1:11" x14ac:dyDescent="0.2">
      <c r="A14" s="33">
        <v>200</v>
      </c>
      <c r="B14" s="44">
        <v>1</v>
      </c>
      <c r="C14" s="42">
        <v>1.04</v>
      </c>
      <c r="D14" s="47">
        <v>1.17</v>
      </c>
      <c r="E14" s="47">
        <v>1.3</v>
      </c>
      <c r="F14" s="51">
        <v>1.43</v>
      </c>
      <c r="G14" s="44">
        <v>1</v>
      </c>
      <c r="H14" s="47">
        <v>1.1299999999999999</v>
      </c>
      <c r="I14" s="47">
        <v>1.35</v>
      </c>
      <c r="J14" s="47">
        <v>1.54</v>
      </c>
      <c r="K14" s="51">
        <v>1.72</v>
      </c>
    </row>
    <row r="15" spans="1:11" x14ac:dyDescent="0.2">
      <c r="A15" s="31">
        <v>225</v>
      </c>
      <c r="B15" s="39">
        <v>1</v>
      </c>
      <c r="C15" s="40">
        <v>1.04</v>
      </c>
      <c r="D15" s="45">
        <v>1.18</v>
      </c>
      <c r="E15" s="45">
        <v>1.32</v>
      </c>
      <c r="F15" s="49">
        <v>1.45</v>
      </c>
      <c r="G15" s="39">
        <v>1</v>
      </c>
      <c r="H15" s="45">
        <v>1.1299999999999999</v>
      </c>
      <c r="I15" s="45">
        <v>1.35</v>
      </c>
      <c r="J15" s="45">
        <v>1.56</v>
      </c>
      <c r="K15" s="49">
        <v>1.74</v>
      </c>
    </row>
    <row r="16" spans="1:11" x14ac:dyDescent="0.2">
      <c r="A16" s="32">
        <v>250</v>
      </c>
      <c r="B16" s="43">
        <v>1</v>
      </c>
      <c r="C16" s="41">
        <v>1.04</v>
      </c>
      <c r="D16" s="46">
        <v>1.19</v>
      </c>
      <c r="E16" s="46">
        <v>1.33</v>
      </c>
      <c r="F16" s="50">
        <v>1.47</v>
      </c>
      <c r="G16" s="43">
        <v>1</v>
      </c>
      <c r="H16" s="46">
        <v>1.1299999999999999</v>
      </c>
      <c r="I16" s="46">
        <v>1.3599999999999999</v>
      </c>
      <c r="J16" s="46">
        <v>1.5699999999999998</v>
      </c>
      <c r="K16" s="50">
        <v>1.76</v>
      </c>
    </row>
    <row r="17" spans="1:12" x14ac:dyDescent="0.2">
      <c r="A17" s="32">
        <v>275</v>
      </c>
      <c r="B17" s="43">
        <v>1</v>
      </c>
      <c r="C17" s="41">
        <v>1.05</v>
      </c>
      <c r="D17" s="46">
        <v>1.2</v>
      </c>
      <c r="E17" s="46">
        <v>1.34</v>
      </c>
      <c r="F17" s="50">
        <v>1.49</v>
      </c>
      <c r="G17" s="43">
        <v>1</v>
      </c>
      <c r="H17" s="46">
        <v>1.1400000000000001</v>
      </c>
      <c r="I17" s="46">
        <v>1.37</v>
      </c>
      <c r="J17" s="46">
        <v>1.58</v>
      </c>
      <c r="K17" s="50">
        <v>1.77</v>
      </c>
    </row>
    <row r="18" spans="1:12" x14ac:dyDescent="0.2">
      <c r="A18" s="33">
        <v>300</v>
      </c>
      <c r="B18" s="44">
        <v>1</v>
      </c>
      <c r="C18" s="42">
        <v>1.05</v>
      </c>
      <c r="D18" s="47">
        <v>1.2</v>
      </c>
      <c r="E18" s="47">
        <v>1.35</v>
      </c>
      <c r="F18" s="51">
        <v>1.5</v>
      </c>
      <c r="G18" s="44">
        <v>1</v>
      </c>
      <c r="H18" s="47">
        <v>1.1400000000000001</v>
      </c>
      <c r="I18" s="47">
        <v>1.37</v>
      </c>
      <c r="J18" s="47">
        <v>1.5899999999999999</v>
      </c>
      <c r="K18" s="51">
        <v>1.79</v>
      </c>
    </row>
    <row r="19" spans="1:12" x14ac:dyDescent="0.2">
      <c r="A19" s="31">
        <v>325</v>
      </c>
      <c r="B19" s="39">
        <v>1</v>
      </c>
      <c r="C19" s="40">
        <v>1.05</v>
      </c>
      <c r="D19" s="45">
        <v>1.21</v>
      </c>
      <c r="E19" s="45">
        <v>1.3599999999999999</v>
      </c>
      <c r="F19" s="49">
        <v>1.52</v>
      </c>
      <c r="G19" s="39">
        <v>1</v>
      </c>
      <c r="H19" s="45">
        <v>1.1400000000000001</v>
      </c>
      <c r="I19" s="45">
        <v>1.38</v>
      </c>
      <c r="J19" s="45">
        <v>1.6</v>
      </c>
      <c r="K19" s="49">
        <v>1.81</v>
      </c>
    </row>
    <row r="20" spans="1:12" x14ac:dyDescent="0.2">
      <c r="A20" s="32">
        <v>350</v>
      </c>
      <c r="B20" s="43">
        <v>1</v>
      </c>
      <c r="C20" s="41">
        <v>1.05</v>
      </c>
      <c r="D20" s="46">
        <v>1.22</v>
      </c>
      <c r="E20" s="46">
        <v>1.37</v>
      </c>
      <c r="F20" s="50">
        <v>1.54</v>
      </c>
      <c r="G20" s="43">
        <v>1</v>
      </c>
      <c r="H20" s="46">
        <v>1.1499999999999999</v>
      </c>
      <c r="I20" s="46">
        <v>1.3900000000000001</v>
      </c>
      <c r="J20" s="46">
        <v>1.6099999999999999</v>
      </c>
      <c r="K20" s="50">
        <v>1.8199999999999998</v>
      </c>
    </row>
    <row r="21" spans="1:12" x14ac:dyDescent="0.2">
      <c r="A21" s="32">
        <v>375</v>
      </c>
      <c r="B21" s="43">
        <v>1</v>
      </c>
      <c r="C21" s="41">
        <v>1.06</v>
      </c>
      <c r="D21" s="46">
        <v>1.22</v>
      </c>
      <c r="E21" s="46">
        <v>1.38</v>
      </c>
      <c r="F21" s="50">
        <v>1.55</v>
      </c>
      <c r="G21" s="43">
        <v>1</v>
      </c>
      <c r="H21" s="46">
        <v>1.1499999999999999</v>
      </c>
      <c r="I21" s="46">
        <v>1.3900000000000001</v>
      </c>
      <c r="J21" s="46">
        <v>1.62</v>
      </c>
      <c r="K21" s="50">
        <v>1.8399999999999999</v>
      </c>
    </row>
    <row r="22" spans="1:12" x14ac:dyDescent="0.2">
      <c r="A22" s="33">
        <v>400</v>
      </c>
      <c r="B22" s="44">
        <v>1</v>
      </c>
      <c r="C22" s="42">
        <v>1.06</v>
      </c>
      <c r="D22" s="47">
        <v>1.23</v>
      </c>
      <c r="E22" s="47">
        <v>1.4</v>
      </c>
      <c r="F22" s="51">
        <v>1.5699999999999998</v>
      </c>
      <c r="G22" s="44">
        <v>1</v>
      </c>
      <c r="H22" s="47">
        <v>1.1499999999999999</v>
      </c>
      <c r="I22" s="47">
        <v>1.4</v>
      </c>
      <c r="J22" s="47">
        <v>1.63</v>
      </c>
      <c r="K22" s="51">
        <v>1.85</v>
      </c>
    </row>
    <row r="24" spans="1:12" ht="13.5" thickBot="1" x14ac:dyDescent="0.25">
      <c r="A24" s="48"/>
      <c r="B24" s="52"/>
    </row>
    <row r="25" spans="1:12" x14ac:dyDescent="0.2">
      <c r="A25" s="73" t="s">
        <v>276</v>
      </c>
      <c r="B25" s="74">
        <v>0</v>
      </c>
      <c r="C25" s="204"/>
      <c r="D25" s="195"/>
      <c r="E25" s="195"/>
      <c r="F25" s="195"/>
      <c r="G25" s="195"/>
      <c r="H25" s="195"/>
      <c r="I25" s="195"/>
      <c r="J25" s="195"/>
      <c r="K25" s="195"/>
      <c r="L25" s="205"/>
    </row>
    <row r="26" spans="1:12" ht="13.5" thickBot="1" x14ac:dyDescent="0.25">
      <c r="A26" s="75" t="s">
        <v>285</v>
      </c>
      <c r="B26" s="76">
        <v>80</v>
      </c>
      <c r="C26" s="206"/>
      <c r="D26" s="207"/>
      <c r="E26" s="207"/>
      <c r="F26" s="207"/>
      <c r="G26" s="207"/>
      <c r="H26" s="207"/>
      <c r="I26" s="207"/>
      <c r="J26" s="207"/>
      <c r="K26" s="207"/>
      <c r="L26" s="208"/>
    </row>
    <row r="27" spans="1:12" ht="13.5" thickBot="1" x14ac:dyDescent="0.25">
      <c r="A27" s="186" t="s">
        <v>39</v>
      </c>
      <c r="B27" s="187"/>
      <c r="C27" s="187"/>
      <c r="D27" s="187"/>
      <c r="E27" s="188"/>
      <c r="F27" s="189" t="s">
        <v>289</v>
      </c>
      <c r="G27" s="190"/>
      <c r="H27" s="190"/>
      <c r="I27" s="190"/>
      <c r="J27" s="191"/>
      <c r="K27" s="192"/>
      <c r="L27" s="193"/>
    </row>
    <row r="28" spans="1:12" x14ac:dyDescent="0.2">
      <c r="A28" s="194" t="s">
        <v>275</v>
      </c>
      <c r="B28" s="195"/>
      <c r="C28" s="58"/>
      <c r="D28" s="58"/>
      <c r="E28" s="59"/>
      <c r="F28" s="196" t="s">
        <v>275</v>
      </c>
      <c r="G28" s="195"/>
      <c r="H28" s="58"/>
      <c r="I28" s="58"/>
      <c r="J28" s="58"/>
      <c r="K28" s="197" t="s">
        <v>287</v>
      </c>
      <c r="L28" s="200" t="s">
        <v>290</v>
      </c>
    </row>
    <row r="29" spans="1:12" x14ac:dyDescent="0.2">
      <c r="A29" s="60" t="s">
        <v>276</v>
      </c>
      <c r="B29" s="61">
        <f>INDEX($B$6:$F$6,MATCH(B25,$B$6:$F$6,1))</f>
        <v>0</v>
      </c>
      <c r="C29" s="71" t="s">
        <v>270</v>
      </c>
      <c r="E29" s="62"/>
      <c r="F29" s="54" t="s">
        <v>276</v>
      </c>
      <c r="G29" s="61">
        <f>INDEX($G$6:$K$6,MATCH(B25,$G$6:$K$6,1))</f>
        <v>0</v>
      </c>
      <c r="H29" s="71" t="s">
        <v>270</v>
      </c>
      <c r="K29" s="198"/>
      <c r="L29" s="201"/>
    </row>
    <row r="30" spans="1:12" x14ac:dyDescent="0.2">
      <c r="A30" s="63" t="s">
        <v>285</v>
      </c>
      <c r="B30" s="53">
        <f>B26</f>
        <v>80</v>
      </c>
      <c r="E30" s="62"/>
      <c r="F30" s="63" t="s">
        <v>285</v>
      </c>
      <c r="G30" s="53">
        <f>B26</f>
        <v>80</v>
      </c>
      <c r="K30" s="198"/>
      <c r="L30" s="201"/>
    </row>
    <row r="31" spans="1:12" x14ac:dyDescent="0.2">
      <c r="A31" s="63" t="s">
        <v>270</v>
      </c>
      <c r="B31" s="53">
        <f>INDEX($A$7:$A$22,MATCH(B30,$A$7:$A$22,1))</f>
        <v>75</v>
      </c>
      <c r="E31" s="62"/>
      <c r="F31" s="3" t="s">
        <v>270</v>
      </c>
      <c r="G31" s="53">
        <f>INDEX($A$7:$A$22,MATCH(G30,$A$7:$A$22,1))</f>
        <v>75</v>
      </c>
      <c r="K31" s="198"/>
      <c r="L31" s="201"/>
    </row>
    <row r="32" spans="1:12" x14ac:dyDescent="0.2">
      <c r="A32" s="63" t="s">
        <v>271</v>
      </c>
      <c r="B32" s="64">
        <f>INDEX($B$7:$F$22,MATCH(B30,$A$7:$A$22,1),MATCH(B29,$B$6:$F$6,0))</f>
        <v>1</v>
      </c>
      <c r="E32" s="62"/>
      <c r="F32" s="3" t="s">
        <v>271</v>
      </c>
      <c r="G32" s="64">
        <f>INDEX($G$7:$K$22,MATCH(G30,$A$7:$A$22,1),MATCH(G29,$G$6:$K$6,0))</f>
        <v>1</v>
      </c>
      <c r="K32" s="198"/>
      <c r="L32" s="201"/>
    </row>
    <row r="33" spans="1:12" x14ac:dyDescent="0.2">
      <c r="A33" s="63" t="s">
        <v>272</v>
      </c>
      <c r="B33" s="53">
        <f>IF(B30&gt;=400,400,INDEX($A$7:$A$22,MATCH(B30,$A$7:$A$22,1)+1))</f>
        <v>100</v>
      </c>
      <c r="E33" s="62"/>
      <c r="F33" s="3" t="s">
        <v>272</v>
      </c>
      <c r="G33" s="53">
        <f>IF(G30&gt;=400,400,INDEX($A$7:$A$22,MATCH(G30,$A$7:$A$22,1)+1))</f>
        <v>100</v>
      </c>
      <c r="K33" s="198"/>
      <c r="L33" s="201"/>
    </row>
    <row r="34" spans="1:12" x14ac:dyDescent="0.2">
      <c r="A34" s="63" t="s">
        <v>273</v>
      </c>
      <c r="B34" s="64">
        <f>INDEX($B$7:$F$22,IF(B30&gt;=400,MATCH(B30,$A$7:$A$22,1),MATCH(B30,$A$7:$A$22,1)+1),MATCH(B29,$B$6:$F$6,0))</f>
        <v>1</v>
      </c>
      <c r="E34" s="62"/>
      <c r="F34" s="3" t="s">
        <v>273</v>
      </c>
      <c r="G34" s="64">
        <f>INDEX($G$7:$K$22,IF(G30&gt;=400,MATCH(G30,$A$7:$A$22,1),MATCH(G30,$A$7:$A$22,1)+1),MATCH(G29,$G$6:$K$6,0))</f>
        <v>1</v>
      </c>
      <c r="K34" s="198"/>
      <c r="L34" s="201"/>
    </row>
    <row r="35" spans="1:12" x14ac:dyDescent="0.2">
      <c r="A35" s="65"/>
      <c r="B35" s="52"/>
      <c r="E35" s="62"/>
      <c r="G35" s="52"/>
      <c r="K35" s="198"/>
      <c r="L35" s="201"/>
    </row>
    <row r="36" spans="1:12" x14ac:dyDescent="0.2">
      <c r="A36" s="63" t="s">
        <v>274</v>
      </c>
      <c r="B36" s="56">
        <f>IF(B30&gt;=400,B32,(B32+((B30-B31)*(B34-B32)/(B33-B31))))</f>
        <v>1</v>
      </c>
      <c r="C36" s="71" t="s">
        <v>271</v>
      </c>
      <c r="E36" s="62"/>
      <c r="F36" s="3" t="s">
        <v>274</v>
      </c>
      <c r="G36" s="56">
        <f>IF(G30&gt;=400,G32,(G32+((G30-G31)*(G34-G32)/(G33-G31))))</f>
        <v>1</v>
      </c>
      <c r="H36" s="71" t="s">
        <v>271</v>
      </c>
      <c r="K36" s="198"/>
      <c r="L36" s="201"/>
    </row>
    <row r="37" spans="1:12" ht="13.5" thickBot="1" x14ac:dyDescent="0.25">
      <c r="A37" s="66"/>
      <c r="B37" s="67"/>
      <c r="C37" s="68"/>
      <c r="D37" s="68"/>
      <c r="E37" s="69"/>
      <c r="F37" s="68"/>
      <c r="G37" s="68"/>
      <c r="H37" s="68"/>
      <c r="I37" s="68"/>
      <c r="J37" s="68"/>
      <c r="K37" s="199"/>
      <c r="L37" s="201"/>
    </row>
    <row r="38" spans="1:12" x14ac:dyDescent="0.2">
      <c r="A38" s="194" t="s">
        <v>275</v>
      </c>
      <c r="B38" s="195"/>
      <c r="C38" s="58"/>
      <c r="D38" s="58"/>
      <c r="E38" s="59"/>
      <c r="F38" s="196" t="s">
        <v>275</v>
      </c>
      <c r="G38" s="195"/>
      <c r="H38" s="58"/>
      <c r="I38" s="58"/>
      <c r="J38" s="58"/>
      <c r="K38" s="197" t="s">
        <v>288</v>
      </c>
      <c r="L38" s="201"/>
    </row>
    <row r="39" spans="1:12" x14ac:dyDescent="0.2">
      <c r="A39" s="60" t="s">
        <v>276</v>
      </c>
      <c r="B39" s="61">
        <f>INDEX($B$6:$F$6,MATCH(B25,$B$6:$F$6,1)+1)</f>
        <v>0.02</v>
      </c>
      <c r="C39" s="71" t="s">
        <v>272</v>
      </c>
      <c r="E39" s="62"/>
      <c r="F39" s="54" t="s">
        <v>276</v>
      </c>
      <c r="G39" s="61">
        <f>INDEX($G$6:$K$6,MATCH(B25,$G$6:$K$6,1)+1)</f>
        <v>0.02</v>
      </c>
      <c r="H39" s="71" t="s">
        <v>272</v>
      </c>
      <c r="K39" s="198"/>
      <c r="L39" s="201"/>
    </row>
    <row r="40" spans="1:12" x14ac:dyDescent="0.2">
      <c r="A40" s="63" t="s">
        <v>285</v>
      </c>
      <c r="B40" s="53">
        <f>B26</f>
        <v>80</v>
      </c>
      <c r="E40" s="62"/>
      <c r="F40" s="63" t="s">
        <v>285</v>
      </c>
      <c r="G40" s="53">
        <f>B26</f>
        <v>80</v>
      </c>
      <c r="K40" s="198"/>
      <c r="L40" s="201"/>
    </row>
    <row r="41" spans="1:12" x14ac:dyDescent="0.2">
      <c r="A41" s="63" t="s">
        <v>270</v>
      </c>
      <c r="B41" s="53">
        <f>INDEX($A$7:$A$22,MATCH(B40,$A$7:$A$22,1))</f>
        <v>75</v>
      </c>
      <c r="E41" s="62"/>
      <c r="F41" s="3" t="s">
        <v>270</v>
      </c>
      <c r="G41" s="53">
        <f>INDEX($A$7:$A$22,MATCH(G40,$A$7:$A$22,1))</f>
        <v>75</v>
      </c>
      <c r="K41" s="198"/>
      <c r="L41" s="201"/>
    </row>
    <row r="42" spans="1:12" x14ac:dyDescent="0.2">
      <c r="A42" s="63" t="s">
        <v>271</v>
      </c>
      <c r="B42" s="64">
        <f>INDEX($B$7:$F$22,MATCH(B40,$A$7:$A$22,1),MATCH(B39,$B$6:$F$6,0))</f>
        <v>1.02</v>
      </c>
      <c r="E42" s="62"/>
      <c r="F42" s="3" t="s">
        <v>271</v>
      </c>
      <c r="G42" s="64">
        <f>INDEX($G$7:$K$22,MATCH(G40,$A$7:$A$22,1),MATCH(G39,$G$6:$K$6,0))</f>
        <v>1.1100000000000001</v>
      </c>
      <c r="K42" s="198"/>
      <c r="L42" s="201"/>
    </row>
    <row r="43" spans="1:12" x14ac:dyDescent="0.2">
      <c r="A43" s="63" t="s">
        <v>272</v>
      </c>
      <c r="B43" s="53">
        <f>IF(B40&gt;=400,400,INDEX($A$7:$A$22,MATCH(B40,$A$7:$A$22,1)+1))</f>
        <v>100</v>
      </c>
      <c r="E43" s="62"/>
      <c r="F43" s="3" t="s">
        <v>272</v>
      </c>
      <c r="G43" s="53">
        <f>IF(G40&gt;=400,400,INDEX($A$7:$A$22,MATCH(G40,$A$7:$A$22,1)+1))</f>
        <v>100</v>
      </c>
      <c r="K43" s="198"/>
      <c r="L43" s="201"/>
    </row>
    <row r="44" spans="1:12" x14ac:dyDescent="0.2">
      <c r="A44" s="63" t="s">
        <v>273</v>
      </c>
      <c r="B44" s="64">
        <f>INDEX($B$7:$F$22,IF(B40&gt;=400,MATCH(B40,$A$7:$A$22,1),MATCH(B40,$A$7:$A$22,1)+1),MATCH(B39,$B$6:$F$6,0))</f>
        <v>1.02</v>
      </c>
      <c r="E44" s="62"/>
      <c r="F44" s="3" t="s">
        <v>273</v>
      </c>
      <c r="G44" s="64">
        <f>INDEX($G$7:$K$22,IF(G40&gt;=400,MATCH(G40,$A$7:$A$22,1),MATCH(G40,$A$7:$A$22,1)+1),MATCH(G39,$G$6:$K$6,0))</f>
        <v>1.1100000000000001</v>
      </c>
      <c r="K44" s="198"/>
      <c r="L44" s="201"/>
    </row>
    <row r="45" spans="1:12" x14ac:dyDescent="0.2">
      <c r="A45" s="65"/>
      <c r="B45" s="52"/>
      <c r="E45" s="62"/>
      <c r="G45" s="52"/>
      <c r="K45" s="198"/>
      <c r="L45" s="201"/>
    </row>
    <row r="46" spans="1:12" x14ac:dyDescent="0.2">
      <c r="A46" s="63" t="s">
        <v>274</v>
      </c>
      <c r="B46" s="56">
        <f>IF(B40&gt;=400,B42,(B42+((B40-B41)*(B44-B42)/(B43-B41))))</f>
        <v>1.02</v>
      </c>
      <c r="C46" s="71" t="s">
        <v>273</v>
      </c>
      <c r="E46" s="62"/>
      <c r="F46" s="3" t="s">
        <v>274</v>
      </c>
      <c r="G46" s="56">
        <f>IF(G40&gt;=400,G42,(G42+((G40-G41)*(G44-G42)/(G43-G41))))</f>
        <v>1.1100000000000001</v>
      </c>
      <c r="H46" s="71" t="s">
        <v>273</v>
      </c>
      <c r="K46" s="198"/>
      <c r="L46" s="201"/>
    </row>
    <row r="47" spans="1:12" ht="13.5" thickBot="1" x14ac:dyDescent="0.25">
      <c r="A47" s="66"/>
      <c r="B47" s="67"/>
      <c r="C47" s="68"/>
      <c r="D47" s="68"/>
      <c r="E47" s="69"/>
      <c r="F47" s="68"/>
      <c r="G47" s="68"/>
      <c r="H47" s="68"/>
      <c r="I47" s="68"/>
      <c r="J47" s="68"/>
      <c r="K47" s="199"/>
      <c r="L47" s="201"/>
    </row>
    <row r="48" spans="1:12" x14ac:dyDescent="0.2">
      <c r="A48" s="194" t="s">
        <v>275</v>
      </c>
      <c r="B48" s="195"/>
      <c r="C48" s="58"/>
      <c r="D48" s="58"/>
      <c r="E48" s="59"/>
      <c r="F48" s="196" t="s">
        <v>275</v>
      </c>
      <c r="G48" s="195"/>
      <c r="H48" s="58"/>
      <c r="I48" s="58"/>
      <c r="J48" s="58"/>
      <c r="K48" s="203"/>
      <c r="L48" s="201"/>
    </row>
    <row r="49" spans="1:12" x14ac:dyDescent="0.2">
      <c r="A49" s="63" t="s">
        <v>285</v>
      </c>
      <c r="B49" s="70">
        <f>B26</f>
        <v>80</v>
      </c>
      <c r="E49" s="62"/>
      <c r="F49" s="54" t="s">
        <v>276</v>
      </c>
      <c r="G49" s="70">
        <f>B26</f>
        <v>80</v>
      </c>
      <c r="K49" s="198"/>
      <c r="L49" s="201"/>
    </row>
    <row r="50" spans="1:12" x14ac:dyDescent="0.2">
      <c r="A50" s="63" t="s">
        <v>276</v>
      </c>
      <c r="B50" s="77">
        <f>B25</f>
        <v>0</v>
      </c>
      <c r="E50" s="62"/>
      <c r="F50" s="63" t="s">
        <v>285</v>
      </c>
      <c r="G50" s="77">
        <f>B25</f>
        <v>0</v>
      </c>
      <c r="K50" s="198"/>
      <c r="L50" s="201"/>
    </row>
    <row r="51" spans="1:12" x14ac:dyDescent="0.2">
      <c r="A51" s="72" t="s">
        <v>270</v>
      </c>
      <c r="B51" s="77">
        <f>B29</f>
        <v>0</v>
      </c>
      <c r="E51" s="62"/>
      <c r="F51" s="71" t="s">
        <v>270</v>
      </c>
      <c r="G51" s="77">
        <f>G29</f>
        <v>0</v>
      </c>
      <c r="K51" s="198"/>
      <c r="L51" s="201"/>
    </row>
    <row r="52" spans="1:12" x14ac:dyDescent="0.2">
      <c r="A52" s="72" t="s">
        <v>271</v>
      </c>
      <c r="B52" s="64">
        <f>B36</f>
        <v>1</v>
      </c>
      <c r="E52" s="62"/>
      <c r="F52" s="71" t="s">
        <v>271</v>
      </c>
      <c r="G52" s="64">
        <f>G36</f>
        <v>1</v>
      </c>
      <c r="K52" s="198"/>
      <c r="L52" s="201"/>
    </row>
    <row r="53" spans="1:12" x14ac:dyDescent="0.2">
      <c r="A53" s="72" t="s">
        <v>272</v>
      </c>
      <c r="B53" s="77">
        <f>B39</f>
        <v>0.02</v>
      </c>
      <c r="E53" s="62"/>
      <c r="F53" s="71" t="s">
        <v>272</v>
      </c>
      <c r="G53" s="77">
        <f>G39</f>
        <v>0.02</v>
      </c>
      <c r="K53" s="198"/>
      <c r="L53" s="201"/>
    </row>
    <row r="54" spans="1:12" x14ac:dyDescent="0.2">
      <c r="A54" s="72" t="s">
        <v>273</v>
      </c>
      <c r="B54" s="64">
        <f>B46</f>
        <v>1.02</v>
      </c>
      <c r="E54" s="62"/>
      <c r="F54" s="71" t="s">
        <v>273</v>
      </c>
      <c r="G54" s="64">
        <f>G46</f>
        <v>1.1100000000000001</v>
      </c>
      <c r="K54" s="198"/>
      <c r="L54" s="201"/>
    </row>
    <row r="55" spans="1:12" ht="13.5" thickBot="1" x14ac:dyDescent="0.25">
      <c r="A55" s="65"/>
      <c r="B55" s="52"/>
      <c r="E55" s="62"/>
      <c r="G55" s="52"/>
      <c r="K55" s="198"/>
      <c r="L55" s="201"/>
    </row>
    <row r="56" spans="1:12" ht="13.5" thickBot="1" x14ac:dyDescent="0.25">
      <c r="A56" s="63" t="s">
        <v>274</v>
      </c>
      <c r="B56" s="85">
        <f>IF(B50&gt;=400,B52,(B52+((B50-B51)*(B54-B52)/(B53-B51))))</f>
        <v>1</v>
      </c>
      <c r="E56" s="62"/>
      <c r="F56" s="3" t="s">
        <v>274</v>
      </c>
      <c r="G56" s="85">
        <f>IF(G50&gt;=400,G52,(G52+((G50-G51)*(G54-G52)/(G53-G51))))</f>
        <v>1</v>
      </c>
      <c r="K56" s="198"/>
      <c r="L56" s="201"/>
    </row>
    <row r="57" spans="1:12" ht="13.5" thickBot="1" x14ac:dyDescent="0.25">
      <c r="A57" s="66"/>
      <c r="B57" s="67"/>
      <c r="C57" s="68"/>
      <c r="D57" s="68"/>
      <c r="E57" s="69"/>
      <c r="F57" s="68"/>
      <c r="G57" s="68"/>
      <c r="H57" s="68"/>
      <c r="I57" s="68"/>
      <c r="J57" s="68"/>
      <c r="K57" s="199"/>
      <c r="L57" s="202"/>
    </row>
    <row r="58" spans="1:12" x14ac:dyDescent="0.2">
      <c r="A58" s="84"/>
      <c r="B58" s="84"/>
      <c r="C58" s="84"/>
      <c r="D58" s="84"/>
      <c r="E58" s="84"/>
      <c r="F58" s="84"/>
      <c r="G58" s="84"/>
      <c r="H58" s="84"/>
      <c r="I58" s="84"/>
      <c r="J58" s="84"/>
      <c r="K58" s="84"/>
      <c r="L58" s="84"/>
    </row>
    <row r="59" spans="1:12" ht="13.5" thickBot="1" x14ac:dyDescent="0.25">
      <c r="A59" s="84"/>
      <c r="B59" s="84"/>
      <c r="C59" s="84"/>
      <c r="D59" s="84"/>
      <c r="E59" s="84"/>
      <c r="F59" s="84"/>
      <c r="G59" s="84"/>
      <c r="H59" s="84"/>
      <c r="I59" s="84"/>
      <c r="J59" s="84"/>
      <c r="K59" s="84"/>
      <c r="L59" s="84"/>
    </row>
    <row r="60" spans="1:12" x14ac:dyDescent="0.2">
      <c r="A60" s="73" t="s">
        <v>276</v>
      </c>
      <c r="B60" s="74">
        <v>7.0000000000000007E-2</v>
      </c>
      <c r="C60" s="204"/>
      <c r="D60" s="195"/>
      <c r="E60" s="195"/>
      <c r="F60" s="195"/>
      <c r="G60" s="195"/>
      <c r="H60" s="195"/>
      <c r="I60" s="195"/>
      <c r="J60" s="195"/>
      <c r="K60" s="195"/>
      <c r="L60" s="205"/>
    </row>
    <row r="61" spans="1:12" ht="13.5" thickBot="1" x14ac:dyDescent="0.25">
      <c r="A61" s="75" t="s">
        <v>285</v>
      </c>
      <c r="B61" s="76">
        <v>80</v>
      </c>
      <c r="C61" s="206"/>
      <c r="D61" s="207"/>
      <c r="E61" s="207"/>
      <c r="F61" s="207"/>
      <c r="G61" s="207"/>
      <c r="H61" s="207"/>
      <c r="I61" s="207"/>
      <c r="J61" s="207"/>
      <c r="K61" s="207"/>
      <c r="L61" s="208"/>
    </row>
    <row r="62" spans="1:12" ht="13.5" thickBot="1" x14ac:dyDescent="0.25">
      <c r="A62" s="186" t="s">
        <v>39</v>
      </c>
      <c r="B62" s="187"/>
      <c r="C62" s="187"/>
      <c r="D62" s="187"/>
      <c r="E62" s="188"/>
      <c r="F62" s="189" t="s">
        <v>289</v>
      </c>
      <c r="G62" s="190"/>
      <c r="H62" s="190"/>
      <c r="I62" s="190"/>
      <c r="J62" s="191"/>
      <c r="K62" s="192"/>
      <c r="L62" s="193"/>
    </row>
    <row r="63" spans="1:12" x14ac:dyDescent="0.2">
      <c r="A63" s="194" t="s">
        <v>275</v>
      </c>
      <c r="B63" s="195"/>
      <c r="C63" s="58"/>
      <c r="D63" s="58"/>
      <c r="E63" s="59"/>
      <c r="F63" s="196" t="s">
        <v>275</v>
      </c>
      <c r="G63" s="195"/>
      <c r="H63" s="58"/>
      <c r="I63" s="58"/>
      <c r="J63" s="58"/>
      <c r="K63" s="197" t="s">
        <v>287</v>
      </c>
      <c r="L63" s="200" t="s">
        <v>291</v>
      </c>
    </row>
    <row r="64" spans="1:12" x14ac:dyDescent="0.2">
      <c r="A64" s="60" t="s">
        <v>276</v>
      </c>
      <c r="B64" s="61">
        <f>INDEX($B$6:$F$6,MATCH(B60,$B$6:$F$6,1))</f>
        <v>0.06</v>
      </c>
      <c r="C64" s="71" t="s">
        <v>270</v>
      </c>
      <c r="E64" s="62"/>
      <c r="F64" s="54" t="s">
        <v>276</v>
      </c>
      <c r="G64" s="61">
        <f>INDEX($G$6:$K$6,MATCH(B60,$G$6:$K$6,1))</f>
        <v>0.06</v>
      </c>
      <c r="H64" s="71" t="s">
        <v>270</v>
      </c>
      <c r="K64" s="198"/>
      <c r="L64" s="201"/>
    </row>
    <row r="65" spans="1:12" x14ac:dyDescent="0.2">
      <c r="A65" s="63" t="s">
        <v>285</v>
      </c>
      <c r="B65" s="53">
        <f>B61</f>
        <v>80</v>
      </c>
      <c r="E65" s="62"/>
      <c r="F65" s="63" t="s">
        <v>285</v>
      </c>
      <c r="G65" s="53">
        <f>B61</f>
        <v>80</v>
      </c>
      <c r="K65" s="198"/>
      <c r="L65" s="201"/>
    </row>
    <row r="66" spans="1:12" x14ac:dyDescent="0.2">
      <c r="A66" s="63" t="s">
        <v>270</v>
      </c>
      <c r="B66" s="53">
        <f>INDEX($A$7:$A$22,MATCH(B65,$A$7:$A$22,1))</f>
        <v>75</v>
      </c>
      <c r="E66" s="62"/>
      <c r="F66" s="3" t="s">
        <v>270</v>
      </c>
      <c r="G66" s="53">
        <f>INDEX($A$7:$A$22,MATCH(G65,$A$7:$A$22,1))</f>
        <v>75</v>
      </c>
      <c r="K66" s="198"/>
      <c r="L66" s="201"/>
    </row>
    <row r="67" spans="1:12" x14ac:dyDescent="0.2">
      <c r="A67" s="63" t="s">
        <v>271</v>
      </c>
      <c r="B67" s="64">
        <f>INDEX($B$7:$F$22,MATCH(B65,$A$7:$A$22,1),MATCH(B64,$B$6:$F$6,0))</f>
        <v>1.23</v>
      </c>
      <c r="E67" s="62"/>
      <c r="F67" s="3" t="s">
        <v>271</v>
      </c>
      <c r="G67" s="64">
        <f>INDEX($G$7:$K$22,MATCH(G65,$A$7:$A$22,1),MATCH(G64,$G$6:$K$6,0))</f>
        <v>1.47</v>
      </c>
      <c r="K67" s="198"/>
      <c r="L67" s="201"/>
    </row>
    <row r="68" spans="1:12" x14ac:dyDescent="0.2">
      <c r="A68" s="63" t="s">
        <v>272</v>
      </c>
      <c r="B68" s="53">
        <f>IF(B65&gt;=400,400,INDEX($A$7:$A$22,MATCH(B65,$A$7:$A$22,1)+1))</f>
        <v>100</v>
      </c>
      <c r="E68" s="62"/>
      <c r="F68" s="3" t="s">
        <v>272</v>
      </c>
      <c r="G68" s="53">
        <f>IF(G65&gt;=400,400,INDEX($A$7:$A$22,MATCH(G65,$A$7:$A$22,1)+1))</f>
        <v>100</v>
      </c>
      <c r="K68" s="198"/>
      <c r="L68" s="201"/>
    </row>
    <row r="69" spans="1:12" x14ac:dyDescent="0.2">
      <c r="A69" s="63" t="s">
        <v>273</v>
      </c>
      <c r="B69" s="64">
        <f>INDEX($B$7:$F$22,IF(B65&gt;=400,MATCH(B65,$A$7:$A$22,1),MATCH(B65,$A$7:$A$22,1)+1),MATCH(B64,$B$6:$F$6,0))</f>
        <v>1.25</v>
      </c>
      <c r="E69" s="62"/>
      <c r="F69" s="3" t="s">
        <v>273</v>
      </c>
      <c r="G69" s="64">
        <f>INDEX($G$7:$K$22,IF(G65&gt;=400,MATCH(G65,$A$7:$A$22,1),MATCH(G65,$A$7:$A$22,1)+1),MATCH(G64,$G$6:$K$6,0))</f>
        <v>1.48</v>
      </c>
      <c r="K69" s="198"/>
      <c r="L69" s="201"/>
    </row>
    <row r="70" spans="1:12" x14ac:dyDescent="0.2">
      <c r="A70" s="65"/>
      <c r="B70" s="52"/>
      <c r="E70" s="62"/>
      <c r="G70" s="52"/>
      <c r="K70" s="198"/>
      <c r="L70" s="201"/>
    </row>
    <row r="71" spans="1:12" x14ac:dyDescent="0.2">
      <c r="A71" s="63" t="s">
        <v>274</v>
      </c>
      <c r="B71" s="56">
        <f>IF(B65&gt;=400,B67,(B67+((B65-B66)*(B69-B67)/(B68-B66))))</f>
        <v>1.234</v>
      </c>
      <c r="C71" s="71" t="s">
        <v>271</v>
      </c>
      <c r="E71" s="62"/>
      <c r="F71" s="3" t="s">
        <v>274</v>
      </c>
      <c r="G71" s="56">
        <f>IF(G65&gt;=400,G67,(G67+((G65-G66)*(G69-G67)/(G68-G66))))</f>
        <v>1.472</v>
      </c>
      <c r="H71" s="71" t="s">
        <v>271</v>
      </c>
      <c r="K71" s="198"/>
      <c r="L71" s="201"/>
    </row>
    <row r="72" spans="1:12" ht="13.5" thickBot="1" x14ac:dyDescent="0.25">
      <c r="A72" s="66"/>
      <c r="B72" s="67"/>
      <c r="C72" s="68"/>
      <c r="D72" s="68"/>
      <c r="E72" s="69"/>
      <c r="F72" s="68"/>
      <c r="G72" s="68"/>
      <c r="H72" s="68"/>
      <c r="I72" s="68"/>
      <c r="J72" s="68"/>
      <c r="K72" s="199"/>
      <c r="L72" s="201"/>
    </row>
    <row r="73" spans="1:12" x14ac:dyDescent="0.2">
      <c r="A73" s="194" t="s">
        <v>275</v>
      </c>
      <c r="B73" s="195"/>
      <c r="C73" s="58"/>
      <c r="D73" s="58"/>
      <c r="E73" s="59"/>
      <c r="F73" s="196" t="s">
        <v>275</v>
      </c>
      <c r="G73" s="195"/>
      <c r="H73" s="58"/>
      <c r="I73" s="58"/>
      <c r="J73" s="58"/>
      <c r="K73" s="197" t="s">
        <v>288</v>
      </c>
      <c r="L73" s="201"/>
    </row>
    <row r="74" spans="1:12" x14ac:dyDescent="0.2">
      <c r="A74" s="60" t="s">
        <v>276</v>
      </c>
      <c r="B74" s="61">
        <f>INDEX($B$6:$F$6,MATCH(B60,$B$6:$F$6,1)+1)</f>
        <v>0.08</v>
      </c>
      <c r="C74" s="71" t="s">
        <v>272</v>
      </c>
      <c r="E74" s="62"/>
      <c r="F74" s="54" t="s">
        <v>276</v>
      </c>
      <c r="G74" s="61">
        <f>INDEX($G$6:$K$6,MATCH(B60,$G$6:$K$6,1)+1)</f>
        <v>0.08</v>
      </c>
      <c r="H74" s="71" t="s">
        <v>272</v>
      </c>
      <c r="K74" s="198"/>
      <c r="L74" s="201"/>
    </row>
    <row r="75" spans="1:12" x14ac:dyDescent="0.2">
      <c r="A75" s="63" t="s">
        <v>285</v>
      </c>
      <c r="B75" s="53">
        <f>B61</f>
        <v>80</v>
      </c>
      <c r="E75" s="62"/>
      <c r="F75" s="63" t="s">
        <v>285</v>
      </c>
      <c r="G75" s="53">
        <f>B61</f>
        <v>80</v>
      </c>
      <c r="K75" s="198"/>
      <c r="L75" s="201"/>
    </row>
    <row r="76" spans="1:12" x14ac:dyDescent="0.2">
      <c r="A76" s="63" t="s">
        <v>270</v>
      </c>
      <c r="B76" s="53">
        <f>INDEX($A$7:$A$22,MATCH(B75,$A$7:$A$22,1))</f>
        <v>75</v>
      </c>
      <c r="E76" s="62"/>
      <c r="F76" s="3" t="s">
        <v>270</v>
      </c>
      <c r="G76" s="53">
        <f>INDEX($A$7:$A$22,MATCH(G75,$A$7:$A$22,1))</f>
        <v>75</v>
      </c>
      <c r="K76" s="198"/>
      <c r="L76" s="201"/>
    </row>
    <row r="77" spans="1:12" x14ac:dyDescent="0.2">
      <c r="A77" s="63" t="s">
        <v>271</v>
      </c>
      <c r="B77" s="64">
        <f>INDEX($B$7:$F$22,MATCH(B75,$A$7:$A$22,1),MATCH(B74,$B$6:$F$6,0))</f>
        <v>1.33</v>
      </c>
      <c r="E77" s="62"/>
      <c r="F77" s="3" t="s">
        <v>271</v>
      </c>
      <c r="G77" s="64">
        <f>INDEX($G$7:$K$22,MATCH(G75,$A$7:$A$22,1),MATCH(G74,$G$6:$K$6,0))</f>
        <v>1.6099999999999999</v>
      </c>
      <c r="K77" s="198"/>
      <c r="L77" s="201"/>
    </row>
    <row r="78" spans="1:12" x14ac:dyDescent="0.2">
      <c r="A78" s="63" t="s">
        <v>272</v>
      </c>
      <c r="B78" s="53">
        <f>IF(B75&gt;=400,400,INDEX($A$7:$A$22,MATCH(B75,$A$7:$A$22,1)+1))</f>
        <v>100</v>
      </c>
      <c r="E78" s="62"/>
      <c r="F78" s="3" t="s">
        <v>272</v>
      </c>
      <c r="G78" s="53">
        <f>IF(G75&gt;=400,400,INDEX($A$7:$A$22,MATCH(G75,$A$7:$A$22,1)+1))</f>
        <v>100</v>
      </c>
      <c r="K78" s="198"/>
      <c r="L78" s="201"/>
    </row>
    <row r="79" spans="1:12" x14ac:dyDescent="0.2">
      <c r="A79" s="63" t="s">
        <v>273</v>
      </c>
      <c r="B79" s="64">
        <f>INDEX($B$7:$F$22,IF(B75&gt;=400,MATCH(B75,$A$7:$A$22,1),MATCH(B75,$A$7:$A$22,1)+1),MATCH(B74,$B$6:$F$6,0))</f>
        <v>1.35</v>
      </c>
      <c r="E79" s="62"/>
      <c r="F79" s="3" t="s">
        <v>273</v>
      </c>
      <c r="G79" s="64">
        <f>INDEX($G$7:$K$22,IF(G75&gt;=400,MATCH(G75,$A$7:$A$22,1),MATCH(G75,$A$7:$A$22,1)+1),MATCH(G74,$G$6:$K$6,0))</f>
        <v>1.6400000000000001</v>
      </c>
      <c r="K79" s="198"/>
      <c r="L79" s="201"/>
    </row>
    <row r="80" spans="1:12" x14ac:dyDescent="0.2">
      <c r="A80" s="65"/>
      <c r="B80" s="52"/>
      <c r="E80" s="62"/>
      <c r="G80" s="52"/>
      <c r="K80" s="198"/>
      <c r="L80" s="201"/>
    </row>
    <row r="81" spans="1:12" x14ac:dyDescent="0.2">
      <c r="A81" s="63" t="s">
        <v>274</v>
      </c>
      <c r="B81" s="56">
        <f>IF(B75&gt;=400,B77,(B77+((B75-B76)*(B79-B77)/(B78-B76))))</f>
        <v>1.3340000000000001</v>
      </c>
      <c r="C81" s="71" t="s">
        <v>273</v>
      </c>
      <c r="E81" s="62"/>
      <c r="F81" s="3" t="s">
        <v>274</v>
      </c>
      <c r="G81" s="56">
        <f>IF(G75&gt;=400,G77,(G77+((G75-G76)*(G79-G77)/(G78-G76))))</f>
        <v>1.6159999999999999</v>
      </c>
      <c r="H81" s="71" t="s">
        <v>273</v>
      </c>
      <c r="K81" s="198"/>
      <c r="L81" s="201"/>
    </row>
    <row r="82" spans="1:12" ht="13.5" thickBot="1" x14ac:dyDescent="0.25">
      <c r="A82" s="66"/>
      <c r="B82" s="67"/>
      <c r="C82" s="68"/>
      <c r="D82" s="68"/>
      <c r="E82" s="69"/>
      <c r="F82" s="68"/>
      <c r="G82" s="68"/>
      <c r="H82" s="68"/>
      <c r="I82" s="68"/>
      <c r="J82" s="68"/>
      <c r="K82" s="199"/>
      <c r="L82" s="201"/>
    </row>
    <row r="83" spans="1:12" x14ac:dyDescent="0.2">
      <c r="A83" s="194" t="s">
        <v>275</v>
      </c>
      <c r="B83" s="195"/>
      <c r="C83" s="58"/>
      <c r="D83" s="58"/>
      <c r="E83" s="59"/>
      <c r="F83" s="196" t="s">
        <v>275</v>
      </c>
      <c r="G83" s="195"/>
      <c r="H83" s="58"/>
      <c r="I83" s="58"/>
      <c r="J83" s="58"/>
      <c r="K83" s="203"/>
      <c r="L83" s="201"/>
    </row>
    <row r="84" spans="1:12" x14ac:dyDescent="0.2">
      <c r="A84" s="63" t="s">
        <v>285</v>
      </c>
      <c r="B84" s="70">
        <f>B61</f>
        <v>80</v>
      </c>
      <c r="E84" s="62"/>
      <c r="F84" s="54" t="s">
        <v>276</v>
      </c>
      <c r="G84" s="70">
        <f>B61</f>
        <v>80</v>
      </c>
      <c r="K84" s="198"/>
      <c r="L84" s="201"/>
    </row>
    <row r="85" spans="1:12" x14ac:dyDescent="0.2">
      <c r="A85" s="63" t="s">
        <v>276</v>
      </c>
      <c r="B85" s="77">
        <f>B60</f>
        <v>7.0000000000000007E-2</v>
      </c>
      <c r="E85" s="62"/>
      <c r="F85" s="63" t="s">
        <v>285</v>
      </c>
      <c r="G85" s="77">
        <f>B60</f>
        <v>7.0000000000000007E-2</v>
      </c>
      <c r="K85" s="198"/>
      <c r="L85" s="201"/>
    </row>
    <row r="86" spans="1:12" x14ac:dyDescent="0.2">
      <c r="A86" s="72" t="s">
        <v>270</v>
      </c>
      <c r="B86" s="77">
        <f>B64</f>
        <v>0.06</v>
      </c>
      <c r="E86" s="62"/>
      <c r="F86" s="71" t="s">
        <v>270</v>
      </c>
      <c r="G86" s="77">
        <f>G64</f>
        <v>0.06</v>
      </c>
      <c r="K86" s="198"/>
      <c r="L86" s="201"/>
    </row>
    <row r="87" spans="1:12" x14ac:dyDescent="0.2">
      <c r="A87" s="72" t="s">
        <v>271</v>
      </c>
      <c r="B87" s="64">
        <f>B71</f>
        <v>1.234</v>
      </c>
      <c r="E87" s="62"/>
      <c r="F87" s="71" t="s">
        <v>271</v>
      </c>
      <c r="G87" s="64">
        <f>G71</f>
        <v>1.472</v>
      </c>
      <c r="K87" s="198"/>
      <c r="L87" s="201"/>
    </row>
    <row r="88" spans="1:12" x14ac:dyDescent="0.2">
      <c r="A88" s="72" t="s">
        <v>272</v>
      </c>
      <c r="B88" s="77">
        <f>B74</f>
        <v>0.08</v>
      </c>
      <c r="E88" s="62"/>
      <c r="F88" s="71" t="s">
        <v>272</v>
      </c>
      <c r="G88" s="77">
        <f>G74</f>
        <v>0.08</v>
      </c>
      <c r="K88" s="198"/>
      <c r="L88" s="201"/>
    </row>
    <row r="89" spans="1:12" x14ac:dyDescent="0.2">
      <c r="A89" s="72" t="s">
        <v>273</v>
      </c>
      <c r="B89" s="64">
        <f>B81</f>
        <v>1.3340000000000001</v>
      </c>
      <c r="E89" s="62"/>
      <c r="F89" s="71" t="s">
        <v>273</v>
      </c>
      <c r="G89" s="64">
        <f>G81</f>
        <v>1.6159999999999999</v>
      </c>
      <c r="K89" s="198"/>
      <c r="L89" s="201"/>
    </row>
    <row r="90" spans="1:12" ht="13.5" thickBot="1" x14ac:dyDescent="0.25">
      <c r="A90" s="65"/>
      <c r="B90" s="52"/>
      <c r="E90" s="62"/>
      <c r="G90" s="52"/>
      <c r="K90" s="198"/>
      <c r="L90" s="201"/>
    </row>
    <row r="91" spans="1:12" ht="13.5" thickBot="1" x14ac:dyDescent="0.25">
      <c r="A91" s="63" t="s">
        <v>274</v>
      </c>
      <c r="B91" s="85">
        <f>IF(B85&gt;=400,B87,(B87+((B85-B86)*(B89-B87)/(B88-B86))))</f>
        <v>1.284</v>
      </c>
      <c r="E91" s="62"/>
      <c r="F91" s="3" t="s">
        <v>274</v>
      </c>
      <c r="G91" s="85">
        <f>IF(G85&gt;=400,G87,(G87+((G85-G86)*(G89-G87)/(G88-G86))))</f>
        <v>1.544</v>
      </c>
      <c r="K91" s="198"/>
      <c r="L91" s="201"/>
    </row>
    <row r="92" spans="1:12" ht="13.5" thickBot="1" x14ac:dyDescent="0.25">
      <c r="A92" s="66"/>
      <c r="B92" s="67"/>
      <c r="C92" s="68"/>
      <c r="D92" s="68"/>
      <c r="E92" s="69"/>
      <c r="F92" s="68"/>
      <c r="G92" s="68"/>
      <c r="H92" s="68"/>
      <c r="I92" s="68"/>
      <c r="J92" s="68"/>
      <c r="K92" s="199"/>
      <c r="L92" s="202"/>
    </row>
  </sheetData>
  <mergeCells count="32">
    <mergeCell ref="A2:A6"/>
    <mergeCell ref="B2:K2"/>
    <mergeCell ref="B3:F5"/>
    <mergeCell ref="G3:K5"/>
    <mergeCell ref="A27:E27"/>
    <mergeCell ref="F27:J27"/>
    <mergeCell ref="K27:L27"/>
    <mergeCell ref="C25:L26"/>
    <mergeCell ref="C60:L61"/>
    <mergeCell ref="A28:B28"/>
    <mergeCell ref="F28:G28"/>
    <mergeCell ref="A38:B38"/>
    <mergeCell ref="F38:G38"/>
    <mergeCell ref="A48:B48"/>
    <mergeCell ref="F48:G48"/>
    <mergeCell ref="L28:L57"/>
    <mergeCell ref="K28:K37"/>
    <mergeCell ref="K38:K47"/>
    <mergeCell ref="K48:K57"/>
    <mergeCell ref="A62:E62"/>
    <mergeCell ref="F62:J62"/>
    <mergeCell ref="K62:L62"/>
    <mergeCell ref="A63:B63"/>
    <mergeCell ref="F63:G63"/>
    <mergeCell ref="K63:K72"/>
    <mergeCell ref="L63:L92"/>
    <mergeCell ref="A73:B73"/>
    <mergeCell ref="F73:G73"/>
    <mergeCell ref="K73:K82"/>
    <mergeCell ref="A83:B83"/>
    <mergeCell ref="F83:G83"/>
    <mergeCell ref="K83:K92"/>
  </mergeCells>
  <phoneticPr fontId="0" type="noConversion"/>
  <pageMargins left="0.75" right="0.75" top="1" bottom="1" header="0.5" footer="0.5"/>
  <pageSetup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29"/>
  <sheetViews>
    <sheetView workbookViewId="0">
      <selection activeCell="K26" sqref="K26"/>
    </sheetView>
  </sheetViews>
  <sheetFormatPr defaultRowHeight="12.75" x14ac:dyDescent="0.2"/>
  <cols>
    <col min="1" max="1" width="10" bestFit="1" customWidth="1"/>
    <col min="2" max="2" width="10.140625" bestFit="1" customWidth="1"/>
  </cols>
  <sheetData>
    <row r="1" spans="1:13" x14ac:dyDescent="0.2">
      <c r="A1" s="2" t="s">
        <v>40</v>
      </c>
      <c r="C1" s="3"/>
      <c r="D1" s="2" t="s">
        <v>177</v>
      </c>
      <c r="G1" s="2" t="s">
        <v>176</v>
      </c>
      <c r="I1" s="2" t="s">
        <v>178</v>
      </c>
      <c r="M1" s="2" t="s">
        <v>281</v>
      </c>
    </row>
    <row r="2" spans="1:13" x14ac:dyDescent="0.2">
      <c r="A2" s="4" t="s">
        <v>24</v>
      </c>
      <c r="B2" s="4" t="s">
        <v>21</v>
      </c>
      <c r="D2" s="4" t="s">
        <v>39</v>
      </c>
      <c r="G2" s="3" t="s">
        <v>121</v>
      </c>
      <c r="I2" s="3" t="s">
        <v>179</v>
      </c>
      <c r="M2" s="54" t="s">
        <v>282</v>
      </c>
    </row>
    <row r="3" spans="1:13" x14ac:dyDescent="0.2">
      <c r="A3" s="4" t="s">
        <v>31</v>
      </c>
      <c r="B3" s="4" t="s">
        <v>33</v>
      </c>
      <c r="D3" s="4" t="s">
        <v>258</v>
      </c>
      <c r="G3" s="3" t="s">
        <v>122</v>
      </c>
      <c r="I3" s="3" t="s">
        <v>180</v>
      </c>
      <c r="M3" t="s">
        <v>197</v>
      </c>
    </row>
    <row r="4" spans="1:13" x14ac:dyDescent="0.2">
      <c r="A4" s="4" t="s">
        <v>28</v>
      </c>
      <c r="B4" s="4" t="s">
        <v>22</v>
      </c>
      <c r="D4" s="3" t="s">
        <v>257</v>
      </c>
      <c r="G4" s="3"/>
      <c r="I4" s="3" t="s">
        <v>181</v>
      </c>
      <c r="M4" t="s">
        <v>198</v>
      </c>
    </row>
    <row r="5" spans="1:13" x14ac:dyDescent="0.2">
      <c r="A5" s="4" t="s">
        <v>26</v>
      </c>
      <c r="B5" s="4" t="s">
        <v>34</v>
      </c>
      <c r="D5" s="3" t="s">
        <v>41</v>
      </c>
      <c r="I5" s="3"/>
    </row>
    <row r="6" spans="1:13" x14ac:dyDescent="0.2">
      <c r="A6" s="4" t="s">
        <v>29</v>
      </c>
      <c r="B6" s="4" t="s">
        <v>35</v>
      </c>
      <c r="D6" s="3"/>
    </row>
    <row r="7" spans="1:13" x14ac:dyDescent="0.2">
      <c r="A7" s="4" t="s">
        <v>25</v>
      </c>
      <c r="B7" s="4" t="s">
        <v>36</v>
      </c>
    </row>
    <row r="8" spans="1:13" x14ac:dyDescent="0.2">
      <c r="A8" s="4" t="s">
        <v>27</v>
      </c>
      <c r="B8" s="4" t="s">
        <v>23</v>
      </c>
    </row>
    <row r="9" spans="1:13" x14ac:dyDescent="0.2">
      <c r="A9" s="4" t="s">
        <v>30</v>
      </c>
      <c r="B9" s="4" t="s">
        <v>37</v>
      </c>
    </row>
    <row r="10" spans="1:13" x14ac:dyDescent="0.2">
      <c r="A10" s="4"/>
      <c r="B10" s="4"/>
    </row>
    <row r="11" spans="1:13" x14ac:dyDescent="0.2">
      <c r="A11" s="4"/>
      <c r="B11" s="4"/>
    </row>
    <row r="12" spans="1:13" x14ac:dyDescent="0.2">
      <c r="B12" s="4"/>
    </row>
    <row r="13" spans="1:13" x14ac:dyDescent="0.2">
      <c r="B13" s="4"/>
      <c r="C13" s="3"/>
    </row>
    <row r="22" spans="3:6" x14ac:dyDescent="0.2">
      <c r="C22" s="4"/>
    </row>
    <row r="23" spans="3:6" x14ac:dyDescent="0.2">
      <c r="C23" s="3"/>
    </row>
    <row r="24" spans="3:6" x14ac:dyDescent="0.2">
      <c r="C24" s="3"/>
    </row>
    <row r="27" spans="3:6" x14ac:dyDescent="0.2">
      <c r="E27" s="3"/>
      <c r="F27" s="3"/>
    </row>
    <row r="28" spans="3:6" x14ac:dyDescent="0.2">
      <c r="E28" s="3"/>
      <c r="F28" s="3"/>
    </row>
    <row r="29" spans="3:6" x14ac:dyDescent="0.2">
      <c r="E29" s="3"/>
      <c r="F29" s="3"/>
    </row>
  </sheetData>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27A2C-AFE0-4D8F-B18F-05A8B4A8A18E}">
  <sheetPr>
    <pageSetUpPr fitToPage="1"/>
  </sheetPr>
  <dimension ref="A1:CE22"/>
  <sheetViews>
    <sheetView workbookViewId="0">
      <selection activeCell="AY14" sqref="AY14"/>
    </sheetView>
  </sheetViews>
  <sheetFormatPr defaultColWidth="8.85546875" defaultRowHeight="15" x14ac:dyDescent="0.25"/>
  <cols>
    <col min="1" max="1" width="27.42578125" style="108" customWidth="1"/>
    <col min="2" max="83" width="1.5703125" style="108" customWidth="1"/>
    <col min="84" max="84" width="2.5703125" style="108" customWidth="1"/>
    <col min="85" max="16384" width="8.85546875" style="108"/>
  </cols>
  <sheetData>
    <row r="1" spans="1:83" ht="188.45" customHeight="1" x14ac:dyDescent="0.25">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227" t="s">
        <v>329</v>
      </c>
      <c r="AC1" s="227"/>
      <c r="AD1" s="107"/>
      <c r="AE1" s="107"/>
      <c r="AF1" s="107"/>
      <c r="AG1" s="107"/>
      <c r="AH1" s="107"/>
      <c r="AI1" s="107"/>
      <c r="AJ1" s="107"/>
      <c r="AK1" s="107"/>
      <c r="AL1" s="107"/>
      <c r="AM1" s="107"/>
      <c r="AN1" s="107"/>
      <c r="AO1" s="107"/>
      <c r="AP1" s="107"/>
      <c r="AQ1" s="227" t="s">
        <v>330</v>
      </c>
      <c r="AR1" s="227"/>
      <c r="AS1" s="107"/>
      <c r="AT1" s="107"/>
      <c r="AU1" s="107"/>
      <c r="AV1" s="107"/>
      <c r="AW1" s="107"/>
      <c r="AX1" s="227" t="s">
        <v>331</v>
      </c>
      <c r="AY1" s="227"/>
      <c r="AZ1" s="107"/>
      <c r="BA1" s="107"/>
      <c r="BB1" s="107"/>
      <c r="BC1" s="227" t="s">
        <v>332</v>
      </c>
      <c r="BD1" s="227"/>
      <c r="BE1" s="107"/>
      <c r="BF1" s="107"/>
      <c r="BG1" s="107"/>
      <c r="BH1" s="107"/>
      <c r="BI1" s="107"/>
      <c r="BJ1" s="107"/>
      <c r="BK1" s="107"/>
      <c r="BL1" s="107"/>
      <c r="BM1" s="107"/>
      <c r="BN1" s="107"/>
      <c r="BO1" s="107"/>
      <c r="BP1" s="107"/>
      <c r="BQ1" s="107"/>
      <c r="BR1" s="107"/>
      <c r="BS1" s="227" t="s">
        <v>333</v>
      </c>
      <c r="BT1" s="227"/>
      <c r="BU1" s="107"/>
      <c r="BV1" s="107"/>
      <c r="BW1" s="107"/>
      <c r="BX1" s="107"/>
      <c r="BY1" s="107"/>
      <c r="BZ1" s="107"/>
      <c r="CA1" s="107"/>
      <c r="CB1" s="107"/>
      <c r="CC1" s="107"/>
      <c r="CD1" s="107"/>
    </row>
    <row r="2" spans="1:83" x14ac:dyDescent="0.25">
      <c r="A2" s="109"/>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10"/>
      <c r="AD2" s="107"/>
      <c r="AE2" s="107"/>
      <c r="AF2" s="107"/>
      <c r="AG2" s="107"/>
      <c r="AH2" s="107"/>
      <c r="AI2" s="107"/>
      <c r="AJ2" s="107"/>
      <c r="AK2" s="107"/>
      <c r="AL2" s="107"/>
      <c r="AM2" s="107"/>
      <c r="AN2" s="107"/>
      <c r="AO2" s="107"/>
      <c r="AP2" s="107"/>
      <c r="AQ2" s="107"/>
      <c r="AR2" s="110"/>
      <c r="AS2" s="107"/>
      <c r="AT2" s="107"/>
      <c r="AU2" s="107"/>
      <c r="AV2" s="107"/>
      <c r="AW2" s="107"/>
      <c r="AX2" s="107"/>
      <c r="AY2" s="110"/>
      <c r="AZ2" s="107"/>
      <c r="BA2" s="107"/>
      <c r="BB2" s="107"/>
      <c r="BC2" s="107"/>
      <c r="BD2" s="110"/>
      <c r="BE2" s="107"/>
      <c r="BF2" s="107"/>
      <c r="BG2" s="107"/>
      <c r="BH2" s="107"/>
      <c r="BI2" s="107"/>
      <c r="BJ2" s="107"/>
      <c r="BK2" s="107"/>
      <c r="BL2" s="107"/>
      <c r="BM2" s="107"/>
      <c r="BN2" s="107"/>
      <c r="BO2" s="107"/>
      <c r="BP2" s="107"/>
      <c r="BQ2" s="107"/>
      <c r="BR2" s="107"/>
      <c r="BS2" s="107"/>
      <c r="BT2" s="110"/>
      <c r="BU2" s="107"/>
      <c r="BV2" s="107"/>
      <c r="BW2" s="107"/>
      <c r="BX2" s="107"/>
      <c r="BY2" s="107"/>
      <c r="BZ2" s="107"/>
      <c r="CA2" s="107"/>
      <c r="CB2" s="107"/>
      <c r="CC2" s="107"/>
      <c r="CD2" s="107"/>
    </row>
    <row r="3" spans="1:83" x14ac:dyDescent="0.25">
      <c r="A3" s="107"/>
      <c r="B3" s="111"/>
      <c r="C3" s="112"/>
      <c r="D3" s="113"/>
      <c r="E3" s="113"/>
      <c r="F3" s="113"/>
      <c r="G3" s="111"/>
      <c r="H3" s="112"/>
      <c r="I3" s="113"/>
      <c r="J3" s="113"/>
      <c r="K3" s="113"/>
      <c r="L3" s="111"/>
      <c r="M3" s="112"/>
      <c r="N3" s="113"/>
      <c r="O3" s="113"/>
      <c r="P3" s="113"/>
      <c r="Q3" s="111"/>
      <c r="R3" s="112"/>
      <c r="S3" s="113"/>
      <c r="T3" s="113"/>
      <c r="U3" s="113"/>
      <c r="V3" s="111"/>
      <c r="W3" s="112"/>
      <c r="X3" s="113"/>
      <c r="Y3" s="113"/>
      <c r="Z3" s="113"/>
      <c r="AA3" s="111"/>
      <c r="AB3" s="112"/>
      <c r="AC3" s="113"/>
      <c r="AD3" s="113"/>
      <c r="AE3" s="113"/>
      <c r="AF3" s="111"/>
      <c r="AG3" s="112"/>
      <c r="AH3" s="113"/>
      <c r="AI3" s="113"/>
      <c r="AJ3" s="113"/>
      <c r="AK3" s="111"/>
      <c r="AL3" s="112"/>
      <c r="AM3" s="113"/>
      <c r="AN3" s="113"/>
      <c r="AO3" s="113"/>
      <c r="AP3" s="111"/>
      <c r="AQ3" s="112"/>
      <c r="AR3" s="113"/>
      <c r="AS3" s="113"/>
      <c r="AT3" s="113"/>
      <c r="AU3" s="111"/>
      <c r="AV3" s="112"/>
      <c r="AW3" s="113"/>
      <c r="AX3" s="113"/>
      <c r="AY3" s="113"/>
      <c r="AZ3" s="111"/>
      <c r="BA3" s="112"/>
      <c r="BB3" s="113"/>
      <c r="BC3" s="113"/>
      <c r="BD3" s="113"/>
      <c r="BE3" s="111"/>
      <c r="BF3" s="112"/>
      <c r="BG3" s="113"/>
      <c r="BH3" s="113"/>
      <c r="BI3" s="113"/>
      <c r="BJ3" s="111"/>
      <c r="BK3" s="112"/>
      <c r="BL3" s="113"/>
      <c r="BM3" s="113"/>
      <c r="BN3" s="113"/>
      <c r="BO3" s="111"/>
      <c r="BP3" s="112"/>
      <c r="BQ3" s="113"/>
      <c r="BR3" s="113"/>
      <c r="BS3" s="113"/>
      <c r="BT3" s="111"/>
      <c r="BU3" s="112"/>
      <c r="BV3" s="113"/>
      <c r="BW3" s="113"/>
      <c r="BX3" s="113"/>
      <c r="BY3" s="111"/>
      <c r="BZ3" s="114"/>
      <c r="CA3" s="107"/>
      <c r="CB3" s="107"/>
      <c r="CC3" s="107"/>
      <c r="CD3" s="107"/>
      <c r="CE3" s="107"/>
    </row>
    <row r="4" spans="1:83" x14ac:dyDescent="0.25">
      <c r="A4" s="107" t="s">
        <v>335</v>
      </c>
      <c r="B4" s="111"/>
      <c r="C4" s="112"/>
      <c r="D4" s="113"/>
      <c r="E4" s="113"/>
      <c r="F4" s="113"/>
      <c r="G4" s="111"/>
      <c r="H4" s="112"/>
      <c r="I4" s="113"/>
      <c r="J4" s="113"/>
      <c r="K4" s="113"/>
      <c r="L4" s="111"/>
      <c r="M4" s="112"/>
      <c r="N4" s="113"/>
      <c r="O4" s="113"/>
      <c r="P4" s="113"/>
      <c r="Q4" s="111"/>
      <c r="R4" s="112"/>
      <c r="S4" s="113"/>
      <c r="T4" s="113"/>
      <c r="U4" s="113"/>
      <c r="V4" s="111"/>
      <c r="W4" s="112"/>
      <c r="X4" s="113"/>
      <c r="Y4" s="113"/>
      <c r="Z4" s="113"/>
      <c r="AA4" s="111"/>
      <c r="AB4" s="112"/>
      <c r="AC4" s="113"/>
      <c r="AD4" s="113"/>
      <c r="AE4" s="113"/>
      <c r="AF4" s="111"/>
      <c r="AG4" s="112"/>
      <c r="AH4" s="113"/>
      <c r="AI4" s="113"/>
      <c r="AJ4" s="113"/>
      <c r="AK4" s="111"/>
      <c r="AL4" s="112"/>
      <c r="AM4" s="113"/>
      <c r="AN4" s="113"/>
      <c r="AO4" s="113"/>
      <c r="AP4" s="111"/>
      <c r="AQ4" s="112"/>
      <c r="AR4" s="113"/>
      <c r="AS4" s="113"/>
      <c r="AT4" s="113"/>
      <c r="AU4" s="111"/>
      <c r="AV4" s="112"/>
      <c r="AW4" s="113"/>
      <c r="AX4" s="113"/>
      <c r="AY4" s="113"/>
      <c r="AZ4" s="111"/>
      <c r="BA4" s="112"/>
      <c r="BB4" s="113"/>
      <c r="BC4" s="113"/>
      <c r="BD4" s="113"/>
      <c r="BE4" s="111"/>
      <c r="BF4" s="112"/>
      <c r="BG4" s="113"/>
      <c r="BH4" s="113"/>
      <c r="BI4" s="113"/>
      <c r="BJ4" s="111"/>
      <c r="BK4" s="112"/>
      <c r="BL4" s="113"/>
      <c r="BM4" s="113"/>
      <c r="BN4" s="113"/>
      <c r="BO4" s="111"/>
      <c r="BP4" s="112"/>
      <c r="BQ4" s="113"/>
      <c r="BR4" s="113"/>
      <c r="BS4" s="113"/>
      <c r="BT4" s="111"/>
      <c r="BU4" s="112"/>
      <c r="BV4" s="113"/>
      <c r="BW4" s="113"/>
      <c r="BX4" s="113"/>
      <c r="BY4" s="111"/>
      <c r="BZ4" s="114"/>
      <c r="CA4" s="107"/>
      <c r="CB4" s="107"/>
      <c r="CC4" s="107"/>
      <c r="CD4" s="107"/>
      <c r="CE4" s="107"/>
    </row>
    <row r="5" spans="1:83" x14ac:dyDescent="0.25">
      <c r="A5" s="107"/>
      <c r="B5" s="111"/>
      <c r="C5" s="112"/>
      <c r="D5" s="113"/>
      <c r="E5" s="113"/>
      <c r="F5" s="113"/>
      <c r="G5" s="111"/>
      <c r="H5" s="112"/>
      <c r="I5" s="113"/>
      <c r="J5" s="113"/>
      <c r="K5" s="113"/>
      <c r="L5" s="111"/>
      <c r="M5" s="112"/>
      <c r="N5" s="113"/>
      <c r="O5" s="113"/>
      <c r="P5" s="113"/>
      <c r="Q5" s="111"/>
      <c r="R5" s="112"/>
      <c r="S5" s="113"/>
      <c r="T5" s="113"/>
      <c r="U5" s="113"/>
      <c r="V5" s="111"/>
      <c r="W5" s="112"/>
      <c r="X5" s="113"/>
      <c r="Y5" s="113"/>
      <c r="Z5" s="113"/>
      <c r="AA5" s="111"/>
      <c r="AB5" s="112"/>
      <c r="AC5" s="113"/>
      <c r="AD5" s="113"/>
      <c r="AE5" s="113"/>
      <c r="AF5" s="111"/>
      <c r="AG5" s="112"/>
      <c r="AH5" s="113"/>
      <c r="AI5" s="113"/>
      <c r="AJ5" s="113"/>
      <c r="AK5" s="111"/>
      <c r="AL5" s="112"/>
      <c r="AM5" s="113"/>
      <c r="AN5" s="113"/>
      <c r="AO5" s="113"/>
      <c r="AP5" s="111"/>
      <c r="AQ5" s="112"/>
      <c r="AR5" s="113"/>
      <c r="AS5" s="113"/>
      <c r="AT5" s="113"/>
      <c r="AU5" s="111"/>
      <c r="AV5" s="112"/>
      <c r="AW5" s="113"/>
      <c r="AX5" s="113"/>
      <c r="AY5" s="113"/>
      <c r="AZ5" s="111"/>
      <c r="BA5" s="112"/>
      <c r="BB5" s="113"/>
      <c r="BC5" s="113"/>
      <c r="BD5" s="113"/>
      <c r="BE5" s="111"/>
      <c r="BF5" s="112"/>
      <c r="BG5" s="113"/>
      <c r="BH5" s="113"/>
      <c r="BI5" s="113"/>
      <c r="BJ5" s="111"/>
      <c r="BK5" s="112"/>
      <c r="BL5" s="113"/>
      <c r="BM5" s="113"/>
      <c r="BN5" s="113"/>
      <c r="BO5" s="111"/>
      <c r="BP5" s="112"/>
      <c r="BQ5" s="113"/>
      <c r="BR5" s="113"/>
      <c r="BS5" s="113"/>
      <c r="BT5" s="111"/>
      <c r="BU5" s="112"/>
      <c r="BV5" s="113"/>
      <c r="BW5" s="113"/>
      <c r="BX5" s="113"/>
      <c r="BY5" s="111"/>
      <c r="BZ5" s="114"/>
      <c r="CA5" s="107"/>
      <c r="CB5" s="107"/>
      <c r="CC5" s="107"/>
      <c r="CD5" s="107"/>
      <c r="CE5" s="107"/>
    </row>
    <row r="6" spans="1:83" x14ac:dyDescent="0.25">
      <c r="A6" s="107" t="s">
        <v>343</v>
      </c>
      <c r="B6" s="111"/>
      <c r="C6" s="112"/>
      <c r="D6" s="113"/>
      <c r="E6" s="113"/>
      <c r="F6" s="113"/>
      <c r="G6" s="111"/>
      <c r="H6" s="112"/>
      <c r="I6" s="113"/>
      <c r="J6" s="113"/>
      <c r="K6" s="113"/>
      <c r="L6" s="111"/>
      <c r="M6" s="112"/>
      <c r="N6" s="113"/>
      <c r="O6" s="113"/>
      <c r="P6" s="113"/>
      <c r="Q6" s="111"/>
      <c r="R6" s="112"/>
      <c r="S6" s="113"/>
      <c r="T6" s="113"/>
      <c r="U6" s="113"/>
      <c r="V6" s="111"/>
      <c r="W6" s="112"/>
      <c r="X6" s="113"/>
      <c r="Y6" s="113"/>
      <c r="Z6" s="113"/>
      <c r="AA6" s="111"/>
      <c r="AB6" s="112"/>
      <c r="AC6" s="113"/>
      <c r="AD6" s="113"/>
      <c r="AE6" s="113"/>
      <c r="AF6" s="111"/>
      <c r="AG6" s="112"/>
      <c r="AH6" s="113"/>
      <c r="AI6" s="113"/>
      <c r="AJ6" s="113"/>
      <c r="AK6" s="111"/>
      <c r="AL6" s="112"/>
      <c r="AM6" s="113"/>
      <c r="AN6" s="113"/>
      <c r="AO6" s="113"/>
      <c r="AP6" s="111"/>
      <c r="AQ6" s="112"/>
      <c r="AR6" s="113"/>
      <c r="AS6" s="113"/>
      <c r="AT6" s="113"/>
      <c r="AU6" s="111"/>
      <c r="AV6" s="112"/>
      <c r="AW6" s="113"/>
      <c r="AX6" s="113"/>
      <c r="AY6" s="113"/>
      <c r="AZ6" s="111"/>
      <c r="BA6" s="112"/>
      <c r="BB6" s="113"/>
      <c r="BC6" s="113"/>
      <c r="BD6" s="113"/>
      <c r="BE6" s="111"/>
      <c r="BF6" s="112"/>
      <c r="BG6" s="113"/>
      <c r="BH6" s="113"/>
      <c r="BI6" s="113"/>
      <c r="BJ6" s="111"/>
      <c r="BK6" s="112"/>
      <c r="BL6" s="113"/>
      <c r="BM6" s="113"/>
      <c r="BN6" s="113"/>
      <c r="BO6" s="111"/>
      <c r="BP6" s="112"/>
      <c r="BQ6" s="113"/>
      <c r="BR6" s="113"/>
      <c r="BS6" s="113"/>
      <c r="BT6" s="111"/>
      <c r="BU6" s="112"/>
      <c r="BV6" s="113"/>
      <c r="BW6" s="113"/>
      <c r="BX6" s="113"/>
      <c r="BY6" s="111"/>
      <c r="BZ6" s="114"/>
      <c r="CA6" s="107"/>
      <c r="CB6" s="107"/>
      <c r="CC6" s="107"/>
      <c r="CD6" s="107"/>
      <c r="CE6" s="107"/>
    </row>
    <row r="7" spans="1:83" x14ac:dyDescent="0.25">
      <c r="A7" s="107"/>
      <c r="B7" s="111"/>
      <c r="C7" s="112"/>
      <c r="D7" s="113"/>
      <c r="E7" s="113"/>
      <c r="F7" s="113"/>
      <c r="G7" s="111"/>
      <c r="H7" s="112"/>
      <c r="I7" s="113"/>
      <c r="J7" s="113"/>
      <c r="K7" s="113"/>
      <c r="L7" s="111"/>
      <c r="M7" s="112"/>
      <c r="N7" s="113"/>
      <c r="O7" s="113"/>
      <c r="P7" s="113"/>
      <c r="Q7" s="111"/>
      <c r="R7" s="112"/>
      <c r="S7" s="113"/>
      <c r="T7" s="113"/>
      <c r="U7" s="113"/>
      <c r="V7" s="111"/>
      <c r="W7" s="112"/>
      <c r="X7" s="113"/>
      <c r="Y7" s="113"/>
      <c r="Z7" s="113"/>
      <c r="AA7" s="111"/>
      <c r="AB7" s="112"/>
      <c r="AC7" s="113"/>
      <c r="AD7" s="113"/>
      <c r="AE7" s="113"/>
      <c r="AF7" s="111"/>
      <c r="AG7" s="112"/>
      <c r="AH7" s="113"/>
      <c r="AI7" s="113"/>
      <c r="AJ7" s="113"/>
      <c r="AK7" s="111"/>
      <c r="AL7" s="112"/>
      <c r="AM7" s="113"/>
      <c r="AN7" s="113"/>
      <c r="AO7" s="113"/>
      <c r="AP7" s="111"/>
      <c r="AQ7" s="112"/>
      <c r="AR7" s="113"/>
      <c r="AS7" s="113"/>
      <c r="AT7" s="113"/>
      <c r="AU7" s="111"/>
      <c r="AV7" s="112"/>
      <c r="AW7" s="113"/>
      <c r="AX7" s="113"/>
      <c r="AY7" s="113"/>
      <c r="AZ7" s="111"/>
      <c r="BA7" s="112"/>
      <c r="BB7" s="113"/>
      <c r="BC7" s="113"/>
      <c r="BD7" s="113"/>
      <c r="BE7" s="111"/>
      <c r="BF7" s="112"/>
      <c r="BG7" s="113"/>
      <c r="BH7" s="113"/>
      <c r="BI7" s="113"/>
      <c r="BJ7" s="111"/>
      <c r="BK7" s="112"/>
      <c r="BL7" s="113"/>
      <c r="BM7" s="113"/>
      <c r="BN7" s="113"/>
      <c r="BO7" s="111"/>
      <c r="BP7" s="112"/>
      <c r="BQ7" s="113"/>
      <c r="BR7" s="113"/>
      <c r="BS7" s="113"/>
      <c r="BT7" s="111"/>
      <c r="BU7" s="112"/>
      <c r="BV7" s="113"/>
      <c r="BW7" s="113"/>
      <c r="BX7" s="113"/>
      <c r="BY7" s="111"/>
      <c r="BZ7" s="114"/>
      <c r="CA7" s="107"/>
      <c r="CB7" s="107"/>
      <c r="CC7" s="107"/>
      <c r="CD7" s="107"/>
      <c r="CE7" s="107"/>
    </row>
    <row r="8" spans="1:83" x14ac:dyDescent="0.25">
      <c r="A8" s="107" t="s">
        <v>348</v>
      </c>
      <c r="B8" s="111"/>
      <c r="C8" s="112"/>
      <c r="D8" s="113"/>
      <c r="E8" s="113"/>
      <c r="F8" s="113"/>
      <c r="G8" s="111"/>
      <c r="H8" s="112"/>
      <c r="I8" s="113"/>
      <c r="J8" s="113"/>
      <c r="K8" s="113"/>
      <c r="L8" s="111"/>
      <c r="M8" s="112"/>
      <c r="N8" s="113"/>
      <c r="O8" s="113"/>
      <c r="P8" s="113"/>
      <c r="Q8" s="111"/>
      <c r="R8" s="112"/>
      <c r="S8" s="113"/>
      <c r="T8" s="113"/>
      <c r="U8" s="113"/>
      <c r="V8" s="111"/>
      <c r="W8" s="112"/>
      <c r="X8" s="113"/>
      <c r="Y8" s="113"/>
      <c r="Z8" s="113"/>
      <c r="AA8" s="111"/>
      <c r="AB8" s="112"/>
      <c r="AC8" s="113"/>
      <c r="AD8" s="113"/>
      <c r="AE8" s="113"/>
      <c r="AF8" s="111"/>
      <c r="AG8" s="112"/>
      <c r="AH8" s="113"/>
      <c r="AI8" s="113"/>
      <c r="AJ8" s="113"/>
      <c r="AK8" s="111"/>
      <c r="AL8" s="112"/>
      <c r="AM8" s="113"/>
      <c r="AN8" s="113"/>
      <c r="AO8" s="113"/>
      <c r="AP8" s="111"/>
      <c r="AQ8" s="112"/>
      <c r="AR8" s="113"/>
      <c r="AS8" s="113"/>
      <c r="AT8" s="113"/>
      <c r="AU8" s="111"/>
      <c r="AV8" s="112"/>
      <c r="AW8" s="113"/>
      <c r="AX8" s="113"/>
      <c r="AY8" s="113"/>
      <c r="AZ8" s="111"/>
      <c r="BA8" s="112"/>
      <c r="BB8" s="113"/>
      <c r="BC8" s="113"/>
      <c r="BD8" s="113"/>
      <c r="BE8" s="111"/>
      <c r="BF8" s="112"/>
      <c r="BG8" s="113"/>
      <c r="BH8" s="113"/>
      <c r="BI8" s="113"/>
      <c r="BJ8" s="111"/>
      <c r="BK8" s="112"/>
      <c r="BL8" s="113"/>
      <c r="BM8" s="113"/>
      <c r="BN8" s="113"/>
      <c r="BO8" s="111"/>
      <c r="BP8" s="112"/>
      <c r="BQ8" s="113"/>
      <c r="BR8" s="113"/>
      <c r="BS8" s="113"/>
      <c r="BT8" s="111"/>
      <c r="BU8" s="112"/>
      <c r="BV8" s="113"/>
      <c r="BW8" s="113"/>
      <c r="BX8" s="113"/>
      <c r="BY8" s="111"/>
      <c r="BZ8" s="114"/>
      <c r="CA8" s="107"/>
      <c r="CB8" s="107"/>
      <c r="CC8" s="107"/>
      <c r="CD8" s="107"/>
      <c r="CE8" s="107"/>
    </row>
    <row r="9" spans="1:83" x14ac:dyDescent="0.25">
      <c r="A9" s="107"/>
      <c r="B9" s="111"/>
      <c r="C9" s="112"/>
      <c r="D9" s="113"/>
      <c r="E9" s="113"/>
      <c r="F9" s="113"/>
      <c r="G9" s="111"/>
      <c r="H9" s="112"/>
      <c r="I9" s="113"/>
      <c r="J9" s="113"/>
      <c r="K9" s="113"/>
      <c r="L9" s="111"/>
      <c r="M9" s="112"/>
      <c r="N9" s="113"/>
      <c r="O9" s="113"/>
      <c r="P9" s="113"/>
      <c r="Q9" s="111"/>
      <c r="R9" s="112"/>
      <c r="S9" s="113"/>
      <c r="T9" s="113"/>
      <c r="U9" s="113"/>
      <c r="V9" s="111"/>
      <c r="W9" s="112"/>
      <c r="X9" s="113"/>
      <c r="Y9" s="113"/>
      <c r="Z9" s="113"/>
      <c r="AA9" s="111"/>
      <c r="AB9" s="112"/>
      <c r="AC9" s="113"/>
      <c r="AD9" s="113"/>
      <c r="AE9" s="113"/>
      <c r="AF9" s="111"/>
      <c r="AG9" s="112"/>
      <c r="AH9" s="113"/>
      <c r="AI9" s="113"/>
      <c r="AJ9" s="113"/>
      <c r="AK9" s="111"/>
      <c r="AL9" s="112"/>
      <c r="AM9" s="113"/>
      <c r="AN9" s="113"/>
      <c r="AO9" s="113"/>
      <c r="AP9" s="111"/>
      <c r="AQ9" s="112"/>
      <c r="AR9" s="113"/>
      <c r="AS9" s="113"/>
      <c r="AT9" s="113"/>
      <c r="AU9" s="111"/>
      <c r="AV9" s="112"/>
      <c r="AW9" s="113"/>
      <c r="AX9" s="113"/>
      <c r="AY9" s="113"/>
      <c r="AZ9" s="111"/>
      <c r="BA9" s="112"/>
      <c r="BB9" s="113"/>
      <c r="BC9" s="113"/>
      <c r="BD9" s="113"/>
      <c r="BE9" s="111"/>
      <c r="BF9" s="112"/>
      <c r="BG9" s="113"/>
      <c r="BH9" s="113"/>
      <c r="BI9" s="113"/>
      <c r="BJ9" s="111"/>
      <c r="BK9" s="112"/>
      <c r="BL9" s="113"/>
      <c r="BM9" s="113"/>
      <c r="BN9" s="113"/>
      <c r="BO9" s="111"/>
      <c r="BP9" s="112"/>
      <c r="BQ9" s="113"/>
      <c r="BR9" s="113"/>
      <c r="BS9" s="113"/>
      <c r="BT9" s="111"/>
      <c r="BU9" s="112"/>
      <c r="BV9" s="113"/>
      <c r="BW9" s="113"/>
      <c r="BX9" s="113"/>
      <c r="BY9" s="111"/>
      <c r="BZ9" s="114"/>
      <c r="CA9" s="107"/>
      <c r="CB9" s="107"/>
      <c r="CC9" s="107"/>
      <c r="CD9" s="107"/>
      <c r="CE9" s="107"/>
    </row>
    <row r="10" spans="1:83" s="116" customFormat="1" ht="26.25" customHeight="1" x14ac:dyDescent="0.2">
      <c r="A10" s="115"/>
      <c r="B10" s="226">
        <v>75</v>
      </c>
      <c r="C10" s="226"/>
      <c r="D10" s="115"/>
      <c r="E10" s="115"/>
      <c r="F10" s="115"/>
      <c r="G10" s="226">
        <v>70</v>
      </c>
      <c r="H10" s="226"/>
      <c r="I10" s="115"/>
      <c r="J10" s="115"/>
      <c r="K10" s="115"/>
      <c r="L10" s="226">
        <v>65</v>
      </c>
      <c r="M10" s="226"/>
      <c r="N10" s="115"/>
      <c r="O10" s="115"/>
      <c r="P10" s="115"/>
      <c r="Q10" s="226">
        <v>60</v>
      </c>
      <c r="R10" s="226"/>
      <c r="S10" s="115"/>
      <c r="T10" s="115"/>
      <c r="U10" s="115"/>
      <c r="V10" s="226">
        <v>55</v>
      </c>
      <c r="W10" s="226"/>
      <c r="X10" s="115"/>
      <c r="Y10" s="115"/>
      <c r="Z10" s="115"/>
      <c r="AA10" s="226">
        <v>50</v>
      </c>
      <c r="AB10" s="226"/>
      <c r="AC10" s="115"/>
      <c r="AD10" s="115"/>
      <c r="AE10" s="115"/>
      <c r="AF10" s="226">
        <v>45</v>
      </c>
      <c r="AG10" s="226"/>
      <c r="AH10" s="115"/>
      <c r="AI10" s="115"/>
      <c r="AJ10" s="115"/>
      <c r="AK10" s="226">
        <v>40</v>
      </c>
      <c r="AL10" s="226"/>
      <c r="AM10" s="115"/>
      <c r="AN10" s="115"/>
      <c r="AO10" s="115"/>
      <c r="AP10" s="226">
        <v>35</v>
      </c>
      <c r="AQ10" s="226"/>
      <c r="AR10" s="115"/>
      <c r="AS10" s="115"/>
      <c r="AT10" s="115"/>
      <c r="AU10" s="226">
        <v>30</v>
      </c>
      <c r="AV10" s="226"/>
      <c r="AW10" s="115"/>
      <c r="AX10" s="115"/>
      <c r="AY10" s="115"/>
      <c r="AZ10" s="226">
        <v>25</v>
      </c>
      <c r="BA10" s="226"/>
      <c r="BB10" s="115"/>
      <c r="BC10" s="115"/>
      <c r="BD10" s="115"/>
      <c r="BE10" s="226">
        <v>20</v>
      </c>
      <c r="BF10" s="226"/>
      <c r="BG10" s="115"/>
      <c r="BH10" s="115"/>
      <c r="BI10" s="115"/>
      <c r="BJ10" s="226">
        <v>15</v>
      </c>
      <c r="BK10" s="226"/>
      <c r="BL10" s="115"/>
      <c r="BM10" s="115"/>
      <c r="BN10" s="115"/>
      <c r="BO10" s="226">
        <v>10</v>
      </c>
      <c r="BP10" s="226"/>
      <c r="BQ10" s="115"/>
      <c r="BR10" s="115"/>
      <c r="BS10" s="115"/>
      <c r="BT10" s="226">
        <v>5</v>
      </c>
      <c r="BU10" s="226"/>
      <c r="BV10" s="115"/>
      <c r="BW10" s="115"/>
      <c r="BX10" s="115"/>
      <c r="BY10" s="226">
        <v>0</v>
      </c>
      <c r="BZ10" s="226"/>
      <c r="CA10" s="115"/>
      <c r="CB10" s="115"/>
      <c r="CC10" s="115"/>
      <c r="CD10" s="115"/>
      <c r="CE10" s="115"/>
    </row>
    <row r="11" spans="1:83" x14ac:dyDescent="0.25">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row>
    <row r="12" spans="1:83" x14ac:dyDescent="0.25">
      <c r="A12" s="107" t="s">
        <v>352</v>
      </c>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242" t="s">
        <v>336</v>
      </c>
      <c r="AE12" s="242"/>
      <c r="AF12" s="242"/>
      <c r="AG12" s="242"/>
      <c r="AH12" s="243"/>
      <c r="AI12" s="107"/>
      <c r="AJ12" s="107"/>
      <c r="AK12" s="107"/>
      <c r="AL12" s="107"/>
      <c r="AM12" s="244" t="s">
        <v>337</v>
      </c>
      <c r="AN12" s="245"/>
      <c r="AO12" s="245"/>
      <c r="AP12" s="245"/>
      <c r="AQ12" s="245"/>
      <c r="AR12" s="245"/>
      <c r="AS12" s="245"/>
      <c r="AT12" s="245"/>
      <c r="AU12" s="245"/>
      <c r="AV12" s="245"/>
      <c r="AW12" s="245"/>
      <c r="AX12" s="245"/>
      <c r="AY12" s="245"/>
      <c r="AZ12" s="245"/>
      <c r="BA12" s="245"/>
      <c r="BB12" s="245"/>
      <c r="BC12" s="245"/>
      <c r="BD12" s="245"/>
      <c r="BE12" s="245"/>
      <c r="BF12" s="245"/>
      <c r="BG12" s="245"/>
      <c r="BH12" s="245"/>
      <c r="BI12" s="107"/>
      <c r="BJ12" s="107"/>
      <c r="BK12" s="107"/>
      <c r="BL12" s="107"/>
      <c r="BM12" s="252" t="s">
        <v>341</v>
      </c>
      <c r="BN12" s="252"/>
      <c r="BO12" s="107"/>
      <c r="BP12" s="107"/>
      <c r="BQ12" s="107"/>
      <c r="BR12" s="107"/>
      <c r="BS12" s="107"/>
      <c r="BT12" s="228" t="s">
        <v>342</v>
      </c>
      <c r="BU12" s="228"/>
      <c r="BV12" s="228"/>
      <c r="BW12" s="228"/>
      <c r="BX12" s="228"/>
      <c r="BY12" s="107"/>
      <c r="BZ12" s="107"/>
      <c r="CA12" s="107"/>
      <c r="CB12" s="107"/>
      <c r="CC12" s="107"/>
    </row>
    <row r="13" spans="1:83" x14ac:dyDescent="0.25">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row>
    <row r="14" spans="1:83" x14ac:dyDescent="0.25">
      <c r="A14" s="107" t="s">
        <v>353</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row>
    <row r="15" spans="1:83" x14ac:dyDescent="0.25">
      <c r="A15" s="107" t="s">
        <v>354</v>
      </c>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253" t="s">
        <v>334</v>
      </c>
      <c r="AE15" s="254"/>
      <c r="AF15" s="254"/>
      <c r="AG15" s="254"/>
      <c r="AH15" s="254"/>
      <c r="AI15" s="254"/>
      <c r="AJ15" s="254"/>
      <c r="AK15" s="254"/>
      <c r="AL15" s="254"/>
      <c r="AM15" s="254"/>
      <c r="AN15" s="254"/>
      <c r="AO15" s="254"/>
      <c r="AP15" s="254"/>
      <c r="AQ15" s="254"/>
      <c r="AR15" s="254"/>
      <c r="AS15" s="254"/>
      <c r="AT15" s="254"/>
      <c r="AU15" s="254"/>
      <c r="AV15" s="254"/>
      <c r="AW15" s="254"/>
      <c r="AX15" s="107"/>
      <c r="AY15" s="107"/>
      <c r="AZ15" s="107"/>
      <c r="BA15" s="107"/>
      <c r="BB15" s="229" t="s">
        <v>344</v>
      </c>
      <c r="BC15" s="230"/>
      <c r="BD15" s="230"/>
      <c r="BE15" s="230"/>
      <c r="BF15" s="230"/>
      <c r="BG15" s="230"/>
      <c r="BH15" s="230"/>
      <c r="BI15" s="230"/>
      <c r="BJ15" s="230"/>
      <c r="BK15" s="230"/>
      <c r="BL15" s="230"/>
      <c r="BM15" s="230"/>
      <c r="BN15" s="230"/>
      <c r="BO15" s="230"/>
      <c r="BP15" s="231"/>
      <c r="BQ15" s="107"/>
      <c r="BR15" s="107"/>
      <c r="BS15" s="107"/>
      <c r="BT15" s="234" t="s">
        <v>346</v>
      </c>
      <c r="BU15" s="234"/>
      <c r="BV15" s="234"/>
      <c r="BW15" s="234"/>
      <c r="BX15" s="235" t="s">
        <v>347</v>
      </c>
      <c r="BY15" s="235"/>
      <c r="BZ15" s="235"/>
      <c r="CA15" s="235"/>
      <c r="CB15" s="107"/>
      <c r="CC15" s="107"/>
    </row>
    <row r="16" spans="1:83" x14ac:dyDescent="0.25">
      <c r="A16" s="107" t="s">
        <v>355</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246" t="s">
        <v>338</v>
      </c>
      <c r="AE16" s="247"/>
      <c r="AF16" s="247"/>
      <c r="AG16" s="247"/>
      <c r="AH16" s="248" t="s">
        <v>339</v>
      </c>
      <c r="AI16" s="248"/>
      <c r="AJ16" s="248"/>
      <c r="AK16" s="248"/>
      <c r="AL16" s="248"/>
      <c r="AM16" s="248"/>
      <c r="AN16" s="248"/>
      <c r="AO16" s="248"/>
      <c r="AP16" s="248"/>
      <c r="AQ16" s="248"/>
      <c r="AR16" s="248"/>
      <c r="AS16" s="249" t="s">
        <v>340</v>
      </c>
      <c r="AT16" s="250"/>
      <c r="AU16" s="250"/>
      <c r="AV16" s="250"/>
      <c r="AW16" s="251"/>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row>
    <row r="17" spans="1:81" x14ac:dyDescent="0.25">
      <c r="A17" s="107" t="s">
        <v>356</v>
      </c>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232" t="s">
        <v>345</v>
      </c>
      <c r="BA17" s="233"/>
      <c r="BB17" s="233"/>
      <c r="BC17" s="233"/>
      <c r="BD17" s="233"/>
      <c r="BE17" s="233"/>
      <c r="BF17" s="233"/>
      <c r="BG17" s="233"/>
      <c r="BH17" s="233"/>
      <c r="BI17" s="233"/>
      <c r="BJ17" s="233"/>
      <c r="BK17" s="233"/>
      <c r="BL17" s="233"/>
      <c r="BM17" s="233"/>
      <c r="BN17" s="233"/>
      <c r="BO17" s="233"/>
      <c r="BP17" s="233"/>
      <c r="BQ17" s="233"/>
      <c r="BR17" s="233"/>
      <c r="BS17" s="233"/>
      <c r="BT17" s="233"/>
      <c r="BU17" s="233"/>
      <c r="BV17" s="233"/>
      <c r="BW17" s="233"/>
      <c r="BX17" s="233"/>
      <c r="BY17" s="233"/>
      <c r="BZ17" s="233"/>
      <c r="CA17" s="107"/>
      <c r="CB17" s="107"/>
      <c r="CC17" s="107"/>
    </row>
    <row r="18" spans="1:81" x14ac:dyDescent="0.25">
      <c r="A18" s="107" t="s">
        <v>357</v>
      </c>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row>
    <row r="19" spans="1:81" x14ac:dyDescent="0.25">
      <c r="A19" s="107" t="s">
        <v>358</v>
      </c>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236" t="s">
        <v>349</v>
      </c>
      <c r="AM19" s="237"/>
      <c r="AN19" s="237"/>
      <c r="AO19" s="237"/>
      <c r="AP19" s="237"/>
      <c r="AQ19" s="237"/>
      <c r="AR19" s="237"/>
      <c r="AS19" s="237"/>
      <c r="AT19" s="237"/>
      <c r="AU19" s="237"/>
      <c r="AV19" s="237"/>
      <c r="AW19" s="238"/>
      <c r="AX19" s="107"/>
      <c r="AY19" s="107"/>
      <c r="AZ19" s="107"/>
      <c r="BA19" s="107"/>
      <c r="BB19" s="239" t="s">
        <v>350</v>
      </c>
      <c r="BC19" s="240"/>
      <c r="BD19" s="240"/>
      <c r="BE19" s="240"/>
      <c r="BF19" s="240"/>
      <c r="BG19" s="240"/>
      <c r="BH19" s="240"/>
      <c r="BI19" s="240"/>
      <c r="BJ19" s="240"/>
      <c r="BK19" s="240"/>
      <c r="BL19" s="240"/>
      <c r="BM19" s="240"/>
      <c r="BN19" s="240"/>
      <c r="BO19" s="240"/>
      <c r="BP19" s="240"/>
      <c r="BQ19" s="241"/>
      <c r="BR19" s="107"/>
      <c r="BS19" s="107"/>
      <c r="BT19" s="107"/>
      <c r="BU19" s="107"/>
      <c r="BV19" s="225" t="s">
        <v>351</v>
      </c>
      <c r="BW19" s="225"/>
      <c r="BX19" s="225"/>
      <c r="BY19" s="225"/>
      <c r="BZ19" s="107"/>
      <c r="CA19" s="107"/>
      <c r="CB19" s="107"/>
      <c r="CC19" s="107"/>
    </row>
    <row r="20" spans="1:81" x14ac:dyDescent="0.25">
      <c r="A20" s="107" t="s">
        <v>359</v>
      </c>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row>
    <row r="21" spans="1:81" x14ac:dyDescent="0.25">
      <c r="A21" s="107" t="s">
        <v>360</v>
      </c>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row>
    <row r="22" spans="1:81" x14ac:dyDescent="0.25">
      <c r="A22" s="107"/>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row>
  </sheetData>
  <mergeCells count="36">
    <mergeCell ref="AQ1:AR1"/>
    <mergeCell ref="AX1:AY1"/>
    <mergeCell ref="BC1:BD1"/>
    <mergeCell ref="BS1:BT1"/>
    <mergeCell ref="AA10:AB10"/>
    <mergeCell ref="BT12:BX12"/>
    <mergeCell ref="BB15:BP15"/>
    <mergeCell ref="AZ17:BZ17"/>
    <mergeCell ref="BT15:BW15"/>
    <mergeCell ref="BX15:CA15"/>
    <mergeCell ref="AD12:AH12"/>
    <mergeCell ref="AM12:BH12"/>
    <mergeCell ref="AD16:AG16"/>
    <mergeCell ref="AH16:AR16"/>
    <mergeCell ref="AS16:AW16"/>
    <mergeCell ref="BM12:BN12"/>
    <mergeCell ref="BJ10:BK10"/>
    <mergeCell ref="AD15:AW15"/>
    <mergeCell ref="AB1:AC1"/>
    <mergeCell ref="B10:C10"/>
    <mergeCell ref="G10:H10"/>
    <mergeCell ref="L10:M10"/>
    <mergeCell ref="Q10:R10"/>
    <mergeCell ref="V10:W10"/>
    <mergeCell ref="BV19:BY19"/>
    <mergeCell ref="BO10:BP10"/>
    <mergeCell ref="BT10:BU10"/>
    <mergeCell ref="BY10:BZ10"/>
    <mergeCell ref="AF10:AG10"/>
    <mergeCell ref="AK10:AL10"/>
    <mergeCell ref="AP10:AQ10"/>
    <mergeCell ref="AU10:AV10"/>
    <mergeCell ref="AZ10:BA10"/>
    <mergeCell ref="BE10:BF10"/>
    <mergeCell ref="AL19:AW19"/>
    <mergeCell ref="BB19:BQ19"/>
  </mergeCells>
  <pageMargins left="0.7" right="0.7" top="0.75" bottom="0.75" header="0.3" footer="0.3"/>
  <pageSetup paperSize="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F54288C657724180ED1312F00F45E4" ma:contentTypeVersion="1" ma:contentTypeDescription="Create a new document." ma:contentTypeScope="" ma:versionID="bb5a3f6e397b1690cf6564841654f2a0">
  <xsd:schema xmlns:xsd="http://www.w3.org/2001/XMLSchema" xmlns:xs="http://www.w3.org/2001/XMLSchema" xmlns:p="http://schemas.microsoft.com/office/2006/metadata/properties" xmlns:ns2="a8b72882-1d02-4704-8464-4e9c6e9dc531" targetNamespace="http://schemas.microsoft.com/office/2006/metadata/properties" ma:root="true" ma:fieldsID="5705412253ba870b06423a56f97807aa"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CFBE297-63CA-4D2C-A9B5-330C3BBC2510}"/>
</file>

<file path=customXml/itemProps2.xml><?xml version="1.0" encoding="utf-8"?>
<ds:datastoreItem xmlns:ds="http://schemas.openxmlformats.org/officeDocument/2006/customXml" ds:itemID="{CDD008A2-124A-401F-82FB-6C35BE93FFBB}"/>
</file>

<file path=customXml/itemProps3.xml><?xml version="1.0" encoding="utf-8"?>
<ds:datastoreItem xmlns:ds="http://schemas.openxmlformats.org/officeDocument/2006/customXml" ds:itemID="{1CFE631E-4CEE-422A-88A9-C63B34BE14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Form</vt:lpstr>
      <vt:lpstr>Figure 3</vt:lpstr>
      <vt:lpstr>Table 2</vt:lpstr>
      <vt:lpstr>Drop Downs</vt:lpstr>
      <vt:lpstr>Timeline</vt:lpstr>
      <vt:lpstr>Form!Print_Area</vt:lpstr>
    </vt:vector>
  </TitlesOfParts>
  <Company>Wisconsin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Gregory A Baer</dc:creator>
  <cp:lastModifiedBy>Joanna Bush</cp:lastModifiedBy>
  <cp:lastPrinted>2020-01-06T22:01:44Z</cp:lastPrinted>
  <dcterms:created xsi:type="dcterms:W3CDTF">2006-09-18T14:10:46Z</dcterms:created>
  <dcterms:modified xsi:type="dcterms:W3CDTF">2024-05-18T01:56:57Z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ccbcff-3543-4979-ad70-24d559cfb5a6_Enabled">
    <vt:lpwstr>true</vt:lpwstr>
  </property>
  <property fmtid="{D5CDD505-2E9C-101B-9397-08002B2CF9AE}" pid="3" name="MSIP_Label_16ccbcff-3543-4979-ad70-24d559cfb5a6_SetDate">
    <vt:lpwstr>2023-09-22T03:22:29Z</vt:lpwstr>
  </property>
  <property fmtid="{D5CDD505-2E9C-101B-9397-08002B2CF9AE}" pid="4" name="MSIP_Label_16ccbcff-3543-4979-ad70-24d559cfb5a6_Method">
    <vt:lpwstr>Standard</vt:lpwstr>
  </property>
  <property fmtid="{D5CDD505-2E9C-101B-9397-08002B2CF9AE}" pid="5" name="MSIP_Label_16ccbcff-3543-4979-ad70-24d559cfb5a6_Name">
    <vt:lpwstr>defa4170-0d19-0005-0004-bc88714345d2</vt:lpwstr>
  </property>
  <property fmtid="{D5CDD505-2E9C-101B-9397-08002B2CF9AE}" pid="6" name="MSIP_Label_16ccbcff-3543-4979-ad70-24d559cfb5a6_SiteId">
    <vt:lpwstr>b467145b-e9b5-4d22-a13d-8331f319ce09</vt:lpwstr>
  </property>
  <property fmtid="{D5CDD505-2E9C-101B-9397-08002B2CF9AE}" pid="7" name="MSIP_Label_16ccbcff-3543-4979-ad70-24d559cfb5a6_ActionId">
    <vt:lpwstr>4dd7f065-dfd4-4230-8c84-4f9ee1c99dc2</vt:lpwstr>
  </property>
  <property fmtid="{D5CDD505-2E9C-101B-9397-08002B2CF9AE}" pid="8" name="MSIP_Label_16ccbcff-3543-4979-ad70-24d559cfb5a6_ContentBits">
    <vt:lpwstr>0</vt:lpwstr>
  </property>
  <property fmtid="{D5CDD505-2E9C-101B-9397-08002B2CF9AE}" pid="9" name="ContentTypeId">
    <vt:lpwstr>0x01010084F54288C657724180ED1312F00F45E4</vt:lpwstr>
  </property>
</Properties>
</file>