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r8m\Desktop\"/>
    </mc:Choice>
  </mc:AlternateContent>
  <bookViews>
    <workbookView xWindow="0" yWindow="0" windowWidth="19200" windowHeight="7530" tabRatio="879" firstSheet="6" activeTab="16"/>
  </bookViews>
  <sheets>
    <sheet name="FlatSlabSTR" sheetId="18" r:id="rId1"/>
    <sheet name="FlatSlabGRA" sheetId="33" r:id="rId2"/>
    <sheet name="FlatSlabPED" sheetId="9" r:id="rId3"/>
    <sheet name="HaunchedSlabSTR" sheetId="5" r:id="rId4"/>
    <sheet name="HaunchedSlabGRA" sheetId="2" r:id="rId5"/>
    <sheet name="BoxGirderSTR" sheetId="6" r:id="rId6"/>
    <sheet name="I-Girder GRD" sheetId="7" r:id="rId7"/>
    <sheet name="I-GirderSTR" sheetId="8" r:id="rId8"/>
    <sheet name="PrefabTrussPED" sheetId="34" r:id="rId9"/>
    <sheet name="BoxCulvExt" sheetId="14" r:id="rId10"/>
    <sheet name="BoxCulvNew" sheetId="15" r:id="rId11"/>
    <sheet name="PipeCulvert" sheetId="13" r:id="rId12"/>
    <sheet name="PrecastCulvert" sheetId="37" r:id="rId13"/>
    <sheet name="RetWalls" sheetId="16" r:id="rId14"/>
    <sheet name="RetWalls (2)" sheetId="19" r:id="rId15"/>
    <sheet name="Cantilever" sheetId="17" r:id="rId16"/>
    <sheet name="Full Span" sheetId="20" r:id="rId17"/>
    <sheet name="Butterfly" sheetId="21" r:id="rId18"/>
    <sheet name="JointRepair" sheetId="26" r:id="rId19"/>
    <sheet name="Paint" sheetId="27" r:id="rId20"/>
    <sheet name="SuperRepl" sheetId="36" r:id="rId21"/>
    <sheet name="DeckRepl" sheetId="23" r:id="rId22"/>
    <sheet name="Widening" sheetId="24" r:id="rId23"/>
    <sheet name="OverlayConc" sheetId="22" r:id="rId24"/>
    <sheet name="OverlayPPConc" sheetId="29" r:id="rId25"/>
    <sheet name="OverlayHMAsph" sheetId="25" r:id="rId26"/>
    <sheet name="OverlayPMAsph" sheetId="28" r:id="rId27"/>
    <sheet name="OverlayPoly" sheetId="30" r:id="rId28"/>
    <sheet name="ScourRepair" sheetId="35" r:id="rId29"/>
  </sheets>
  <definedNames>
    <definedName name="_xlnm._FilterDatabase" localSheetId="10" hidden="1">BoxCulvNew!$A$5:$G$28</definedName>
  </definedNames>
  <calcPr calcId="171027"/>
</workbook>
</file>

<file path=xl/calcChain.xml><?xml version="1.0" encoding="utf-8"?>
<calcChain xmlns="http://schemas.openxmlformats.org/spreadsheetml/2006/main">
  <c r="R42" i="20" l="1"/>
  <c r="K29" i="15"/>
  <c r="I35" i="15" s="1"/>
  <c r="I38" i="33"/>
  <c r="J18" i="5"/>
  <c r="M18" i="5"/>
  <c r="I33" i="15" l="1"/>
  <c r="G14" i="36"/>
  <c r="G13" i="36"/>
  <c r="G15" i="36"/>
  <c r="E15" i="27"/>
  <c r="E16" i="27"/>
  <c r="G18" i="26"/>
  <c r="G19" i="26"/>
  <c r="G20" i="26"/>
  <c r="G21" i="26"/>
  <c r="G22" i="26"/>
  <c r="G17" i="26"/>
  <c r="E29" i="26"/>
  <c r="E28" i="26"/>
  <c r="K25" i="26"/>
  <c r="J25" i="26"/>
  <c r="F25" i="26"/>
  <c r="E25" i="26"/>
  <c r="F28" i="37"/>
  <c r="F29" i="37" s="1"/>
  <c r="G4" i="27"/>
  <c r="G7" i="27"/>
  <c r="E30" i="26" l="1"/>
  <c r="G28" i="26"/>
  <c r="G30" i="26" s="1"/>
  <c r="H23" i="21"/>
  <c r="O17" i="21"/>
  <c r="J26" i="21" s="1"/>
  <c r="P17" i="21"/>
  <c r="F17" i="21"/>
  <c r="J23" i="21" s="1"/>
  <c r="G17" i="21"/>
  <c r="L23" i="21" s="1"/>
  <c r="E14" i="36"/>
  <c r="I10" i="36"/>
  <c r="H10" i="36"/>
  <c r="J4" i="36"/>
  <c r="N50" i="20"/>
  <c r="N49" i="20"/>
  <c r="N48" i="20"/>
  <c r="L50" i="20"/>
  <c r="L49" i="20"/>
  <c r="L48" i="20"/>
  <c r="J50" i="20"/>
  <c r="J49" i="20"/>
  <c r="J48" i="20"/>
  <c r="J47" i="20"/>
  <c r="J46" i="20"/>
  <c r="J44" i="20"/>
  <c r="J43" i="20"/>
  <c r="H50" i="20"/>
  <c r="H49" i="20"/>
  <c r="H48" i="20"/>
  <c r="H43" i="20"/>
  <c r="H40" i="17"/>
  <c r="H10" i="17"/>
  <c r="H42" i="17"/>
  <c r="I41" i="19"/>
  <c r="F41" i="19"/>
  <c r="K29" i="19"/>
  <c r="H23" i="16"/>
  <c r="H22" i="16"/>
  <c r="N23" i="21" l="1"/>
  <c r="K30" i="19"/>
  <c r="F40" i="16"/>
  <c r="D37" i="16"/>
  <c r="I40" i="16" s="1"/>
  <c r="C37" i="16"/>
  <c r="F25" i="37" l="1"/>
  <c r="E25" i="37"/>
  <c r="F13" i="37"/>
  <c r="F12" i="37"/>
  <c r="F9" i="37"/>
  <c r="E9" i="37"/>
  <c r="E9" i="13"/>
  <c r="F9" i="13"/>
  <c r="F34" i="15"/>
  <c r="P29" i="15"/>
  <c r="O29" i="15"/>
  <c r="J29" i="15"/>
  <c r="F29" i="15"/>
  <c r="E29" i="15"/>
  <c r="E34" i="14"/>
  <c r="F34" i="14"/>
  <c r="J34" i="14"/>
  <c r="F38" i="14"/>
  <c r="F37" i="14"/>
  <c r="K34" i="14"/>
  <c r="F10" i="36"/>
  <c r="E10" i="36"/>
  <c r="E13" i="36"/>
  <c r="E26" i="35"/>
  <c r="E25" i="35"/>
  <c r="E27" i="35" s="1"/>
  <c r="I22" i="35"/>
  <c r="H22" i="35"/>
  <c r="F22" i="35"/>
  <c r="E22" i="35"/>
  <c r="E12" i="35"/>
  <c r="E11" i="35"/>
  <c r="E13" i="35" s="1"/>
  <c r="I8" i="35"/>
  <c r="H8" i="35"/>
  <c r="F8" i="35"/>
  <c r="E8" i="35"/>
  <c r="I28" i="37" l="1"/>
  <c r="I29" i="37" s="1"/>
  <c r="F14" i="37"/>
  <c r="I14" i="37"/>
  <c r="I12" i="37"/>
  <c r="I38" i="14"/>
  <c r="I37" i="14"/>
  <c r="E15" i="36"/>
  <c r="G13" i="35"/>
  <c r="G27" i="35"/>
  <c r="G25" i="35"/>
  <c r="G11" i="35"/>
  <c r="H11" i="34" l="1"/>
  <c r="H12" i="34" s="1"/>
  <c r="O7" i="34"/>
  <c r="M7" i="34"/>
  <c r="L7" i="34"/>
  <c r="M11" i="34" s="1"/>
  <c r="M13" i="9"/>
  <c r="J13" i="9"/>
  <c r="J12" i="9"/>
  <c r="M12" i="9"/>
  <c r="N11" i="6"/>
  <c r="K11" i="6"/>
  <c r="H11" i="6"/>
  <c r="H13" i="5"/>
  <c r="H16" i="2"/>
  <c r="H12" i="2"/>
  <c r="H15" i="2"/>
  <c r="J12" i="2"/>
  <c r="G12" i="2"/>
  <c r="H35" i="33"/>
  <c r="H34" i="33"/>
  <c r="H36" i="33" s="1"/>
  <c r="O31" i="33"/>
  <c r="M31" i="33"/>
  <c r="L31" i="33"/>
  <c r="N35" i="33" s="1"/>
  <c r="J31" i="33"/>
  <c r="H31" i="33"/>
  <c r="G31" i="33"/>
  <c r="J12" i="34" l="1"/>
  <c r="J11" i="34"/>
  <c r="M12" i="34"/>
  <c r="N34" i="33"/>
  <c r="K35" i="33"/>
  <c r="K36" i="33"/>
  <c r="N36" i="33"/>
  <c r="K34" i="33"/>
  <c r="E85" i="30" l="1"/>
  <c r="E84" i="30"/>
  <c r="H81" i="30"/>
  <c r="I81" i="30"/>
  <c r="F81" i="30"/>
  <c r="E81" i="30"/>
  <c r="E50" i="29"/>
  <c r="I46" i="29"/>
  <c r="F46" i="29"/>
  <c r="E49" i="29"/>
  <c r="H46" i="29"/>
  <c r="E46" i="29"/>
  <c r="E12" i="28"/>
  <c r="E11" i="28"/>
  <c r="I8" i="28"/>
  <c r="H8" i="28"/>
  <c r="F8" i="28"/>
  <c r="E8" i="28"/>
  <c r="E12" i="27"/>
  <c r="H12" i="27"/>
  <c r="F12" i="27"/>
  <c r="E12" i="26"/>
  <c r="E11" i="26"/>
  <c r="E13" i="26" s="1"/>
  <c r="I8" i="26"/>
  <c r="H8" i="26"/>
  <c r="F8" i="26"/>
  <c r="E8" i="26"/>
  <c r="E11" i="25"/>
  <c r="E10" i="25"/>
  <c r="I7" i="25"/>
  <c r="H7" i="25"/>
  <c r="F7" i="25"/>
  <c r="E7" i="25"/>
  <c r="G15" i="24"/>
  <c r="G14" i="24"/>
  <c r="K11" i="24"/>
  <c r="J11" i="24"/>
  <c r="H11" i="24"/>
  <c r="G11" i="24"/>
  <c r="G17" i="27" l="1"/>
  <c r="G86" i="30"/>
  <c r="G13" i="28"/>
  <c r="G12" i="25"/>
  <c r="G50" i="29"/>
  <c r="E51" i="29"/>
  <c r="G49" i="29"/>
  <c r="G51" i="29"/>
  <c r="I16" i="24"/>
  <c r="G85" i="30"/>
  <c r="G84" i="30"/>
  <c r="E86" i="30"/>
  <c r="G11" i="28"/>
  <c r="E13" i="28"/>
  <c r="G15" i="27"/>
  <c r="E17" i="27"/>
  <c r="G11" i="26"/>
  <c r="G13" i="26" s="1"/>
  <c r="E12" i="25"/>
  <c r="G10" i="25"/>
  <c r="I14" i="24"/>
  <c r="G16" i="24"/>
  <c r="G37" i="23"/>
  <c r="G36" i="23"/>
  <c r="K33" i="23"/>
  <c r="J33" i="23"/>
  <c r="H33" i="23"/>
  <c r="G33" i="23"/>
  <c r="F36" i="22"/>
  <c r="E36" i="22"/>
  <c r="E40" i="22"/>
  <c r="E39" i="22"/>
  <c r="J13" i="5"/>
  <c r="H17" i="5"/>
  <c r="H16" i="5"/>
  <c r="H36" i="22"/>
  <c r="I36" i="22"/>
  <c r="L13" i="5"/>
  <c r="I38" i="23" l="1"/>
  <c r="E41" i="22"/>
  <c r="G41" i="22"/>
  <c r="H18" i="5"/>
  <c r="I37" i="23"/>
  <c r="I36" i="23"/>
  <c r="G38" i="23"/>
  <c r="G40" i="22"/>
  <c r="G39" i="22"/>
  <c r="O13" i="5"/>
  <c r="M17" i="5" s="1"/>
  <c r="G13" i="5"/>
  <c r="M16" i="5" s="1"/>
  <c r="J16" i="5" l="1"/>
  <c r="X37" i="20"/>
  <c r="V37" i="20"/>
  <c r="U37" i="20"/>
  <c r="S37" i="20"/>
  <c r="R37" i="20"/>
  <c r="P37" i="20"/>
  <c r="O37" i="20"/>
  <c r="M37" i="20"/>
  <c r="L37" i="20"/>
  <c r="J37" i="20"/>
  <c r="I37" i="20"/>
  <c r="G37" i="20"/>
  <c r="F37" i="20"/>
  <c r="D37" i="20"/>
  <c r="C37" i="20"/>
  <c r="Q42" i="20" s="1"/>
  <c r="F39" i="19"/>
  <c r="J36" i="19"/>
  <c r="I36" i="19"/>
  <c r="G36" i="19"/>
  <c r="F36" i="19"/>
  <c r="D36" i="19"/>
  <c r="C36" i="19"/>
  <c r="M37" i="16"/>
  <c r="L37" i="16"/>
  <c r="J37" i="16"/>
  <c r="I37" i="16"/>
  <c r="F33" i="15"/>
  <c r="F32" i="15"/>
  <c r="H35" i="8"/>
  <c r="H34" i="8"/>
  <c r="M30" i="8"/>
  <c r="L30" i="8"/>
  <c r="J30" i="8"/>
  <c r="H30" i="8"/>
  <c r="G30" i="8"/>
  <c r="H38" i="7"/>
  <c r="H37" i="7"/>
  <c r="J8" i="6"/>
  <c r="H8" i="6"/>
  <c r="G8" i="6"/>
  <c r="O8" i="6"/>
  <c r="L8" i="6"/>
  <c r="M8" i="6"/>
  <c r="M13" i="5"/>
  <c r="J49" i="18"/>
  <c r="H49" i="18"/>
  <c r="G49" i="18"/>
  <c r="F35" i="15" l="1"/>
  <c r="Q43" i="20"/>
  <c r="I43" i="16"/>
  <c r="J36" i="8"/>
  <c r="K52" i="18"/>
  <c r="J17" i="5"/>
  <c r="S42" i="20"/>
  <c r="I42" i="16"/>
  <c r="K13" i="6"/>
  <c r="M49" i="18" l="1"/>
  <c r="O8" i="9" l="1"/>
  <c r="L8" i="9"/>
  <c r="M8" i="9"/>
  <c r="J37" i="17"/>
  <c r="I37" i="17"/>
  <c r="O34" i="14"/>
  <c r="J42" i="17" l="1"/>
  <c r="H12" i="6"/>
  <c r="H27" i="21" l="1"/>
  <c r="H26" i="21"/>
  <c r="H25" i="21"/>
  <c r="M17" i="21"/>
  <c r="L17" i="21"/>
  <c r="AB37" i="20"/>
  <c r="R44" i="20" s="1"/>
  <c r="AA37" i="20"/>
  <c r="Q44" i="20" s="1"/>
  <c r="Y37" i="20"/>
  <c r="R43" i="20" s="1"/>
  <c r="S43" i="20" s="1"/>
  <c r="F13" i="13"/>
  <c r="F12" i="13"/>
  <c r="F14" i="13"/>
  <c r="J42" i="20"/>
  <c r="H47" i="20"/>
  <c r="N47" i="20" s="1"/>
  <c r="H46" i="20"/>
  <c r="H45" i="20"/>
  <c r="H44" i="20"/>
  <c r="H42" i="20"/>
  <c r="F37" i="17"/>
  <c r="C37" i="17"/>
  <c r="G37" i="17"/>
  <c r="D37" i="17"/>
  <c r="H41" i="17"/>
  <c r="F42" i="17"/>
  <c r="K42" i="17" s="1"/>
  <c r="F41" i="17"/>
  <c r="F40" i="17"/>
  <c r="F40" i="19"/>
  <c r="F43" i="16"/>
  <c r="F42" i="16"/>
  <c r="F41" i="16"/>
  <c r="I40" i="19"/>
  <c r="F37" i="16"/>
  <c r="G37" i="16"/>
  <c r="F39" i="14"/>
  <c r="P34" i="14"/>
  <c r="L49" i="18"/>
  <c r="H53" i="18"/>
  <c r="H52" i="18"/>
  <c r="O49" i="18"/>
  <c r="N52" i="18"/>
  <c r="O30" i="8"/>
  <c r="M36" i="8" s="1"/>
  <c r="M34" i="8"/>
  <c r="J34" i="7"/>
  <c r="O34" i="7"/>
  <c r="M34" i="7"/>
  <c r="L34" i="7"/>
  <c r="G34" i="7"/>
  <c r="H12" i="9"/>
  <c r="H13" i="9" s="1"/>
  <c r="H34" i="7"/>
  <c r="L26" i="21" l="1"/>
  <c r="P42" i="20"/>
  <c r="K41" i="17"/>
  <c r="I41" i="16"/>
  <c r="F15" i="13"/>
  <c r="I32" i="15"/>
  <c r="N38" i="7"/>
  <c r="K15" i="2"/>
  <c r="K17" i="2" s="1"/>
  <c r="N15" i="2"/>
  <c r="N17" i="2" s="1"/>
  <c r="K39" i="7"/>
  <c r="K37" i="7"/>
  <c r="N54" i="18"/>
  <c r="P43" i="20"/>
  <c r="I15" i="13"/>
  <c r="S44" i="20"/>
  <c r="K54" i="18"/>
  <c r="K53" i="18"/>
  <c r="P44" i="20"/>
  <c r="K38" i="7"/>
  <c r="N26" i="21"/>
  <c r="I40" i="14"/>
  <c r="N13" i="6"/>
  <c r="I12" i="13"/>
  <c r="H39" i="7"/>
  <c r="N39" i="7"/>
  <c r="N37" i="7"/>
  <c r="N44" i="20"/>
  <c r="N46" i="20"/>
  <c r="L43" i="20"/>
  <c r="L46" i="20"/>
  <c r="L47" i="20"/>
  <c r="I39" i="19"/>
  <c r="J41" i="17"/>
  <c r="L44" i="20"/>
  <c r="N43" i="20"/>
  <c r="F40" i="14"/>
  <c r="H36" i="8"/>
  <c r="M35" i="8"/>
  <c r="J35" i="8"/>
  <c r="J34" i="8"/>
  <c r="H54" i="18"/>
  <c r="N53" i="18"/>
  <c r="H13" i="6"/>
  <c r="H17" i="2"/>
</calcChain>
</file>

<file path=xl/sharedStrings.xml><?xml version="1.0" encoding="utf-8"?>
<sst xmlns="http://schemas.openxmlformats.org/spreadsheetml/2006/main" count="2235" uniqueCount="838">
  <si>
    <t>LetDate</t>
  </si>
  <si>
    <t>sid</t>
  </si>
  <si>
    <t>Span Length</t>
  </si>
  <si>
    <t>Area SqFt</t>
  </si>
  <si>
    <t>Total Cost</t>
  </si>
  <si>
    <t>Total SqFt Cost</t>
  </si>
  <si>
    <t>Super SqFt Cost</t>
  </si>
  <si>
    <t>A1</t>
  </si>
  <si>
    <t>Pile Encased</t>
  </si>
  <si>
    <t>A5</t>
  </si>
  <si>
    <t/>
  </si>
  <si>
    <t>38</t>
  </si>
  <si>
    <t>40</t>
  </si>
  <si>
    <t>50</t>
  </si>
  <si>
    <t>Hammerhead</t>
  </si>
  <si>
    <t>33, 33</t>
  </si>
  <si>
    <t>44</t>
  </si>
  <si>
    <t>46</t>
  </si>
  <si>
    <t>34</t>
  </si>
  <si>
    <t>Pile Bent</t>
  </si>
  <si>
    <t>Multi-Column</t>
  </si>
  <si>
    <t>35</t>
  </si>
  <si>
    <t>A3</t>
  </si>
  <si>
    <t>A4</t>
  </si>
  <si>
    <t>Miscellaneous</t>
  </si>
  <si>
    <t>C133078</t>
  </si>
  <si>
    <t>C133076</t>
  </si>
  <si>
    <t>Cantilever (WI Type)</t>
  </si>
  <si>
    <t>Full Span</t>
  </si>
  <si>
    <t>Full Span (MN Type)</t>
  </si>
  <si>
    <t>CIP Facing (MSE)</t>
  </si>
  <si>
    <t>Sheet Pile</t>
  </si>
  <si>
    <t>Structure Number</t>
  </si>
  <si>
    <t>Concrete Haunched Slabs - Stream Crossings</t>
  </si>
  <si>
    <t>Pier Type</t>
  </si>
  <si>
    <t>Retaining Walls</t>
  </si>
  <si>
    <t>Modular Wall</t>
  </si>
  <si>
    <t>MSE Wall Block</t>
  </si>
  <si>
    <t>MSE Precast Panel</t>
  </si>
  <si>
    <t>Box Cell Size</t>
  </si>
  <si>
    <t>W</t>
  </si>
  <si>
    <t>H</t>
  </si>
  <si>
    <t>Total Lin. Ft (Barrel Length)</t>
  </si>
  <si>
    <t>Total Cost $</t>
  </si>
  <si>
    <t>Total Lin. Ft Cost</t>
  </si>
  <si>
    <t>1 Cell</t>
  </si>
  <si>
    <t>2 Cell</t>
  </si>
  <si>
    <t>3 Cell</t>
  </si>
  <si>
    <t>Letting Date</t>
  </si>
  <si>
    <t>Box Culvert - New Box</t>
  </si>
  <si>
    <t>Box Girder - Stream Crossing</t>
  </si>
  <si>
    <t>Abut. Type</t>
  </si>
  <si>
    <t>No Span</t>
  </si>
  <si>
    <t>On System</t>
  </si>
  <si>
    <t>Off System</t>
  </si>
  <si>
    <t>Total Area</t>
  </si>
  <si>
    <t>TOTAL</t>
  </si>
  <si>
    <t>No. Bridges</t>
  </si>
  <si>
    <t>Total Sq. Ft. Cost</t>
  </si>
  <si>
    <t>Super Sq. Ft. Cost</t>
  </si>
  <si>
    <t>Super Cost</t>
  </si>
  <si>
    <t>Total Structures Cost</t>
  </si>
  <si>
    <t>Total Super Cost</t>
  </si>
  <si>
    <t>TOTALS</t>
  </si>
  <si>
    <t>ON SYSTEM</t>
  </si>
  <si>
    <t>OFF SYSTEM</t>
  </si>
  <si>
    <t>TOTAL SYSTEM</t>
  </si>
  <si>
    <t>Prestressed I-Girder - Stream Crossings</t>
  </si>
  <si>
    <t>Concrete Tower</t>
  </si>
  <si>
    <t>Arm Length ft</t>
  </si>
  <si>
    <t>Cost per Lin Ft</t>
  </si>
  <si>
    <t>Two Columns</t>
  </si>
  <si>
    <t>Single Column</t>
  </si>
  <si>
    <t>Cantilever Signs</t>
  </si>
  <si>
    <t>Concrete Flat Slabs - Stream Crossings</t>
  </si>
  <si>
    <t>Total Lin. Ft</t>
  </si>
  <si>
    <t xml:space="preserve">Total Cost </t>
  </si>
  <si>
    <t xml:space="preserve"> No. Culverts</t>
  </si>
  <si>
    <t xml:space="preserve">         Total Lin. Ft. Cost</t>
  </si>
  <si>
    <t>1 CELL</t>
  </si>
  <si>
    <t>2 CELLS</t>
  </si>
  <si>
    <t>3 CELLS</t>
  </si>
  <si>
    <t>Total Area Sq Ft</t>
  </si>
  <si>
    <t xml:space="preserve"> No. Retaining Walls</t>
  </si>
  <si>
    <t xml:space="preserve">        Total Sq. Ft. Cost</t>
  </si>
  <si>
    <t>Column Type</t>
  </si>
  <si>
    <t>No. Structures</t>
  </si>
  <si>
    <t>Total Lin Ft</t>
  </si>
  <si>
    <t>Cost per Lin. Ft</t>
  </si>
  <si>
    <t>Total Avg. Cost</t>
  </si>
  <si>
    <t>Full Span (WI Type)</t>
  </si>
  <si>
    <t>Full Span Signs</t>
  </si>
  <si>
    <t>Pipe Culvert - New Pipe</t>
  </si>
  <si>
    <t>Butterfly (2-Signs)</t>
  </si>
  <si>
    <t>Butterfly (1-sign)</t>
  </si>
  <si>
    <t>Butterfly (2-sign)</t>
  </si>
  <si>
    <t>Butterfly Signs</t>
  </si>
  <si>
    <t>Concrete Haunched Slabs - Grade Separations</t>
  </si>
  <si>
    <t>Prestressed I-Girder - Grade Separations</t>
  </si>
  <si>
    <t>Prestressed I-Girder - Pedestrian Crossings</t>
  </si>
  <si>
    <t>Box Culvert - Extensions</t>
  </si>
  <si>
    <t>Modular Block Wall (Gravity)</t>
  </si>
  <si>
    <t>Concrete Overlay</t>
  </si>
  <si>
    <t>Deck Replacement</t>
  </si>
  <si>
    <t>Paint</t>
  </si>
  <si>
    <t>Polymer Modified Asphaltic Overlay</t>
  </si>
  <si>
    <t>Polyester Polymer Concrete Overlay</t>
  </si>
  <si>
    <t>Polymer Overlay</t>
  </si>
  <si>
    <t>102</t>
  </si>
  <si>
    <t>45</t>
  </si>
  <si>
    <t>130</t>
  </si>
  <si>
    <t>78</t>
  </si>
  <si>
    <t>B130845</t>
  </si>
  <si>
    <t>29,37,29</t>
  </si>
  <si>
    <t>B030204</t>
  </si>
  <si>
    <t>36</t>
  </si>
  <si>
    <t>B640182</t>
  </si>
  <si>
    <t>42</t>
  </si>
  <si>
    <t>B110157</t>
  </si>
  <si>
    <t>48</t>
  </si>
  <si>
    <t>B230175</t>
  </si>
  <si>
    <t>B610226</t>
  </si>
  <si>
    <t>30,30</t>
  </si>
  <si>
    <t>B310098</t>
  </si>
  <si>
    <t>30</t>
  </si>
  <si>
    <t>B180230</t>
  </si>
  <si>
    <t>B240043</t>
  </si>
  <si>
    <t>31,31</t>
  </si>
  <si>
    <t>B580126</t>
  </si>
  <si>
    <t>B620247</t>
  </si>
  <si>
    <t>B410302</t>
  </si>
  <si>
    <t>B030201</t>
  </si>
  <si>
    <t>B030200</t>
  </si>
  <si>
    <t>B610227</t>
  </si>
  <si>
    <t>B610221</t>
  </si>
  <si>
    <t>32,32</t>
  </si>
  <si>
    <t>B590192</t>
  </si>
  <si>
    <t>B410307</t>
  </si>
  <si>
    <t>34,34</t>
  </si>
  <si>
    <t>B120155</t>
  </si>
  <si>
    <t>B140213</t>
  </si>
  <si>
    <t>B160138</t>
  </si>
  <si>
    <t>B300137</t>
  </si>
  <si>
    <t>B520273</t>
  </si>
  <si>
    <t>B270163</t>
  </si>
  <si>
    <t>B410313</t>
  </si>
  <si>
    <t>B200230</t>
  </si>
  <si>
    <t>B360221</t>
  </si>
  <si>
    <t>B020066</t>
  </si>
  <si>
    <t>B600933</t>
  </si>
  <si>
    <t>32</t>
  </si>
  <si>
    <t>B540125</t>
  </si>
  <si>
    <t>41,41</t>
  </si>
  <si>
    <t>B570087</t>
  </si>
  <si>
    <t>B310102</t>
  </si>
  <si>
    <t>B330132</t>
  </si>
  <si>
    <t>B600143</t>
  </si>
  <si>
    <t>B330130</t>
  </si>
  <si>
    <t>B500087</t>
  </si>
  <si>
    <t>B120181</t>
  </si>
  <si>
    <t>B540123</t>
  </si>
  <si>
    <t>B360222</t>
  </si>
  <si>
    <t>B360218</t>
  </si>
  <si>
    <t>B590193</t>
  </si>
  <si>
    <t>B620250</t>
  </si>
  <si>
    <t>B540121</t>
  </si>
  <si>
    <t>B410301</t>
  </si>
  <si>
    <t>B330131</t>
  </si>
  <si>
    <t>B530374</t>
  </si>
  <si>
    <t>48,48</t>
  </si>
  <si>
    <t>B490183</t>
  </si>
  <si>
    <t>38,51,38</t>
  </si>
  <si>
    <t>B530290</t>
  </si>
  <si>
    <t>42,42</t>
  </si>
  <si>
    <t>B530289</t>
  </si>
  <si>
    <t>45,60,45</t>
  </si>
  <si>
    <t>B370103</t>
  </si>
  <si>
    <t>49,49</t>
  </si>
  <si>
    <t>B400923</t>
  </si>
  <si>
    <t>35,47,35</t>
  </si>
  <si>
    <t>B090306</t>
  </si>
  <si>
    <t>45,45</t>
  </si>
  <si>
    <t>B170222</t>
  </si>
  <si>
    <t>32, 60, 29</t>
  </si>
  <si>
    <t>B170221</t>
  </si>
  <si>
    <t>B170220</t>
  </si>
  <si>
    <t>35,65,32</t>
  </si>
  <si>
    <t>B170219</t>
  </si>
  <si>
    <t>B170218</t>
  </si>
  <si>
    <t>37,60,31</t>
  </si>
  <si>
    <t>B170217</t>
  </si>
  <si>
    <t>B270160</t>
  </si>
  <si>
    <t>B520268</t>
  </si>
  <si>
    <t>40,57,57,57,57,40</t>
  </si>
  <si>
    <t>B150026</t>
  </si>
  <si>
    <t>37.83</t>
  </si>
  <si>
    <t>C112051</t>
  </si>
  <si>
    <t>20</t>
  </si>
  <si>
    <t>2017 Year End Structure Cost Summary</t>
  </si>
  <si>
    <t>B130720</t>
  </si>
  <si>
    <t>B670331</t>
  </si>
  <si>
    <t>108,108</t>
  </si>
  <si>
    <t>B670332</t>
  </si>
  <si>
    <t>B530350</t>
  </si>
  <si>
    <t>126,126</t>
  </si>
  <si>
    <t>B130648</t>
  </si>
  <si>
    <t>131,131</t>
  </si>
  <si>
    <t>B230171</t>
  </si>
  <si>
    <t>53.5</t>
  </si>
  <si>
    <t>B580129</t>
  </si>
  <si>
    <t>104,110</t>
  </si>
  <si>
    <t>B250173</t>
  </si>
  <si>
    <t>118</t>
  </si>
  <si>
    <t>B700423</t>
  </si>
  <si>
    <t>93,104</t>
  </si>
  <si>
    <t>B250175</t>
  </si>
  <si>
    <t>120,109</t>
  </si>
  <si>
    <t>B700424</t>
  </si>
  <si>
    <t>B130833</t>
  </si>
  <si>
    <t>Multi-Column Type 2</t>
  </si>
  <si>
    <t>108.75,95</t>
  </si>
  <si>
    <t>B530330</t>
  </si>
  <si>
    <t>B530331</t>
  </si>
  <si>
    <t>B530334</t>
  </si>
  <si>
    <t>B530335</t>
  </si>
  <si>
    <t>B530336</t>
  </si>
  <si>
    <t>B530337</t>
  </si>
  <si>
    <t>B530317</t>
  </si>
  <si>
    <t>B530318</t>
  </si>
  <si>
    <t>B530321</t>
  </si>
  <si>
    <t>68,112,75</t>
  </si>
  <si>
    <t>B530322</t>
  </si>
  <si>
    <t>B400809</t>
  </si>
  <si>
    <t>86.5,86.5</t>
  </si>
  <si>
    <t>B170223</t>
  </si>
  <si>
    <t>B170224</t>
  </si>
  <si>
    <t>B130700</t>
  </si>
  <si>
    <t>B670344</t>
  </si>
  <si>
    <t>B160141</t>
  </si>
  <si>
    <t>B130685</t>
  </si>
  <si>
    <t>73.63,73.63</t>
  </si>
  <si>
    <t>B160134</t>
  </si>
  <si>
    <t>B260038</t>
  </si>
  <si>
    <t>B280175</t>
  </si>
  <si>
    <t>B650052</t>
  </si>
  <si>
    <t>B570089</t>
  </si>
  <si>
    <t>B280183</t>
  </si>
  <si>
    <t>B340050</t>
  </si>
  <si>
    <t>B500088</t>
  </si>
  <si>
    <t>B530332</t>
  </si>
  <si>
    <t>B530333</t>
  </si>
  <si>
    <t>B140209</t>
  </si>
  <si>
    <t>96.6,97.3,96.6</t>
  </si>
  <si>
    <t>B530314</t>
  </si>
  <si>
    <t>50,59,50</t>
  </si>
  <si>
    <t>B530315</t>
  </si>
  <si>
    <t>B700316</t>
  </si>
  <si>
    <t>105,100,109,115,109,100,105</t>
  </si>
  <si>
    <t>B140212</t>
  </si>
  <si>
    <t>B220286</t>
  </si>
  <si>
    <t>B290141</t>
  </si>
  <si>
    <t>146, 146, 146, 146, 146, 146, 146, 146, 146, 146, 146</t>
  </si>
  <si>
    <t>B290148</t>
  </si>
  <si>
    <t>B130704</t>
  </si>
  <si>
    <t>B270162</t>
  </si>
  <si>
    <t>B520269</t>
  </si>
  <si>
    <t>B520270</t>
  </si>
  <si>
    <t>93.3, 84.3, 93.3</t>
  </si>
  <si>
    <t>B700321</t>
  </si>
  <si>
    <t>32.5,50,50,50,43</t>
  </si>
  <si>
    <t>B700322</t>
  </si>
  <si>
    <t>43,50,50,50,32.5</t>
  </si>
  <si>
    <t>B130847</t>
  </si>
  <si>
    <t>C020681</t>
  </si>
  <si>
    <t>8</t>
  </si>
  <si>
    <t>6</t>
  </si>
  <si>
    <t>C020682</t>
  </si>
  <si>
    <t>5</t>
  </si>
  <si>
    <t>C020683</t>
  </si>
  <si>
    <t>10</t>
  </si>
  <si>
    <t>C020684</t>
  </si>
  <si>
    <t>114</t>
  </si>
  <si>
    <t>C021164</t>
  </si>
  <si>
    <t>C021165</t>
  </si>
  <si>
    <t>77</t>
  </si>
  <si>
    <t>B110055</t>
  </si>
  <si>
    <t>115,148,148,148,148,148,148,115</t>
  </si>
  <si>
    <t>B110056</t>
  </si>
  <si>
    <t>B440126</t>
  </si>
  <si>
    <t>B130395</t>
  </si>
  <si>
    <t>133</t>
  </si>
  <si>
    <t>B130396</t>
  </si>
  <si>
    <t>B320202</t>
  </si>
  <si>
    <t>B640032</t>
  </si>
  <si>
    <t>93,93</t>
  </si>
  <si>
    <t>B640033</t>
  </si>
  <si>
    <t>B130140</t>
  </si>
  <si>
    <t>52,62,52</t>
  </si>
  <si>
    <t>B130146</t>
  </si>
  <si>
    <t>54,68,54</t>
  </si>
  <si>
    <t>B130148</t>
  </si>
  <si>
    <t>49,58,43</t>
  </si>
  <si>
    <t>B130164</t>
  </si>
  <si>
    <t>42,58,46</t>
  </si>
  <si>
    <t>B550148</t>
  </si>
  <si>
    <t>81,81</t>
  </si>
  <si>
    <t>Deck Widening</t>
  </si>
  <si>
    <t>B320060</t>
  </si>
  <si>
    <t>94,94</t>
  </si>
  <si>
    <t>B410084</t>
  </si>
  <si>
    <t>91,91</t>
  </si>
  <si>
    <t>B410090</t>
  </si>
  <si>
    <t>118,118</t>
  </si>
  <si>
    <t>B130337</t>
  </si>
  <si>
    <t>42.5,57, 42.5</t>
  </si>
  <si>
    <t>B270067</t>
  </si>
  <si>
    <t>41, 54.5, 41</t>
  </si>
  <si>
    <t>B540031</t>
  </si>
  <si>
    <t>B590104</t>
  </si>
  <si>
    <t>56.5,58.5,58.5,46.5</t>
  </si>
  <si>
    <t>B590144</t>
  </si>
  <si>
    <t>B590147</t>
  </si>
  <si>
    <t>B130089</t>
  </si>
  <si>
    <t>38.5,75,75,38.5</t>
  </si>
  <si>
    <t>B440009</t>
  </si>
  <si>
    <t>B130228</t>
  </si>
  <si>
    <t>55,77,77,55</t>
  </si>
  <si>
    <t>B400285027E2</t>
  </si>
  <si>
    <t>176.82,189.32,154.10</t>
  </si>
  <si>
    <t>B400285027F2</t>
  </si>
  <si>
    <t>183,196,160</t>
  </si>
  <si>
    <t>B400285027G</t>
  </si>
  <si>
    <t>144,161,161,146</t>
  </si>
  <si>
    <t>B400285027H</t>
  </si>
  <si>
    <t>148,161,161,146</t>
  </si>
  <si>
    <t>B400285027I</t>
  </si>
  <si>
    <t>156,205,205,154</t>
  </si>
  <si>
    <t>B400285027J</t>
  </si>
  <si>
    <t>156,205,205,154.5</t>
  </si>
  <si>
    <t>B490013</t>
  </si>
  <si>
    <t>132,125</t>
  </si>
  <si>
    <t>B130356</t>
  </si>
  <si>
    <t>B110078</t>
  </si>
  <si>
    <t>B110080</t>
  </si>
  <si>
    <t>B420017</t>
  </si>
  <si>
    <t>B440024</t>
  </si>
  <si>
    <t>44, 82, 82, 44</t>
  </si>
  <si>
    <t>B090016</t>
  </si>
  <si>
    <t>66</t>
  </si>
  <si>
    <t>B520047</t>
  </si>
  <si>
    <t>53</t>
  </si>
  <si>
    <t>B520048</t>
  </si>
  <si>
    <t>B560468</t>
  </si>
  <si>
    <t>S</t>
  </si>
  <si>
    <t>B401111001</t>
  </si>
  <si>
    <t>151,169.5,169,169.5,114</t>
  </si>
  <si>
    <t>B401111002</t>
  </si>
  <si>
    <t>110,175,170,167.5,142.5,133.5,118.5</t>
  </si>
  <si>
    <t>B401121</t>
  </si>
  <si>
    <t>160.5,156,205,205,157</t>
  </si>
  <si>
    <t>B401122</t>
  </si>
  <si>
    <t>148,185,185,230,167.5,154</t>
  </si>
  <si>
    <t>B401123001</t>
  </si>
  <si>
    <t>150,225,225,225,170,220,210</t>
  </si>
  <si>
    <t>B401123002</t>
  </si>
  <si>
    <t>160,215,180,230,163.5</t>
  </si>
  <si>
    <t>B401131</t>
  </si>
  <si>
    <t>166.5,190,250,210,105</t>
  </si>
  <si>
    <t>B401132</t>
  </si>
  <si>
    <t>106,161,164,116</t>
  </si>
  <si>
    <t>B401211001</t>
  </si>
  <si>
    <t>151,171,171,126.5,194</t>
  </si>
  <si>
    <t>B401211002</t>
  </si>
  <si>
    <t>150,195,175.5,189.5,135,120</t>
  </si>
  <si>
    <t>B401221001</t>
  </si>
  <si>
    <t>175,230,230,172.5</t>
  </si>
  <si>
    <t>B401221002</t>
  </si>
  <si>
    <t>175,235,235,235,210,146</t>
  </si>
  <si>
    <t>B401222</t>
  </si>
  <si>
    <t>B401231001</t>
  </si>
  <si>
    <t>153.5,108.5,126.5,130,120,175,120</t>
  </si>
  <si>
    <t>B401231002</t>
  </si>
  <si>
    <t>85,105,105,105,80</t>
  </si>
  <si>
    <t>B401311001</t>
  </si>
  <si>
    <t>118.5,124,112.5,118.5,106</t>
  </si>
  <si>
    <t>B401311002</t>
  </si>
  <si>
    <t>92,92,102.5,119.5,89,100,100.5, 87</t>
  </si>
  <si>
    <t>B401311003</t>
  </si>
  <si>
    <t>97,97</t>
  </si>
  <si>
    <t>B401311004</t>
  </si>
  <si>
    <t>120,120</t>
  </si>
  <si>
    <t>B401321</t>
  </si>
  <si>
    <t>100,182,182,182,174.5,240,240,196</t>
  </si>
  <si>
    <t>B401322</t>
  </si>
  <si>
    <t>118.5,118,118,118</t>
  </si>
  <si>
    <t>B401323</t>
  </si>
  <si>
    <t>B401411001</t>
  </si>
  <si>
    <t>118.5,124,113.5</t>
  </si>
  <si>
    <t>B401411002</t>
  </si>
  <si>
    <t>117.5,118.5,118.5,118.5,105,107,109.5,100,99.5,84</t>
  </si>
  <si>
    <t>B401411003</t>
  </si>
  <si>
    <t>B401411004</t>
  </si>
  <si>
    <t>B401421001</t>
  </si>
  <si>
    <t>65.5,55,46.5</t>
  </si>
  <si>
    <t>B401421002</t>
  </si>
  <si>
    <t>178.25,178.25,178.25,178.25,178.25,124.7</t>
  </si>
  <si>
    <t>B401422001</t>
  </si>
  <si>
    <t>120,160,228.25,228.25,161.75</t>
  </si>
  <si>
    <t>B401422002</t>
  </si>
  <si>
    <t>161.75,170,170,150.9</t>
  </si>
  <si>
    <t>B401423</t>
  </si>
  <si>
    <t>156.56,256,167</t>
  </si>
  <si>
    <t>B400119</t>
  </si>
  <si>
    <t>32.7, 59.2, 59.2, 32.7</t>
  </si>
  <si>
    <t>B400120</t>
  </si>
  <si>
    <t>32.7,59.2,59.2,32.7</t>
  </si>
  <si>
    <t>B400123</t>
  </si>
  <si>
    <t>34,73.5,73.5,40</t>
  </si>
  <si>
    <t>B400124</t>
  </si>
  <si>
    <t>34,73.5, 73.5, 40</t>
  </si>
  <si>
    <t>B400186</t>
  </si>
  <si>
    <t>40,60.75,40</t>
  </si>
  <si>
    <t>B400187</t>
  </si>
  <si>
    <t>42,61.8,41.5</t>
  </si>
  <si>
    <t>B400188</t>
  </si>
  <si>
    <t>74, 89, 82, 83, 83, 83, 83, 66</t>
  </si>
  <si>
    <t>B400189</t>
  </si>
  <si>
    <t>34.4,42.7,37.2</t>
  </si>
  <si>
    <t>B400324</t>
  </si>
  <si>
    <t>48.5,49,49,49,49,46.5</t>
  </si>
  <si>
    <t>B270061</t>
  </si>
  <si>
    <t>52,52</t>
  </si>
  <si>
    <t>B120010</t>
  </si>
  <si>
    <t>72,90,72</t>
  </si>
  <si>
    <t>B120013</t>
  </si>
  <si>
    <t>33.5,42,33.5</t>
  </si>
  <si>
    <t>B520049</t>
  </si>
  <si>
    <t>B270034</t>
  </si>
  <si>
    <t>117,117</t>
  </si>
  <si>
    <t>B580039</t>
  </si>
  <si>
    <t>63</t>
  </si>
  <si>
    <t>B580070</t>
  </si>
  <si>
    <t>B580071</t>
  </si>
  <si>
    <t>B580074</t>
  </si>
  <si>
    <t>133.33,134.25,134.25,133.25</t>
  </si>
  <si>
    <t>B580075</t>
  </si>
  <si>
    <t>B580084</t>
  </si>
  <si>
    <t>B580085</t>
  </si>
  <si>
    <t>68.9</t>
  </si>
  <si>
    <t>B580093</t>
  </si>
  <si>
    <t>84.98</t>
  </si>
  <si>
    <t>B580101</t>
  </si>
  <si>
    <t>B540030</t>
  </si>
  <si>
    <t>B560098</t>
  </si>
  <si>
    <t>94</t>
  </si>
  <si>
    <t>B120145</t>
  </si>
  <si>
    <t>B120171</t>
  </si>
  <si>
    <t>B120172</t>
  </si>
  <si>
    <t>42,56,42</t>
  </si>
  <si>
    <t>B320204</t>
  </si>
  <si>
    <t>105,105</t>
  </si>
  <si>
    <t>B320205</t>
  </si>
  <si>
    <t>36, 49, 36</t>
  </si>
  <si>
    <t>B320216</t>
  </si>
  <si>
    <t>23</t>
  </si>
  <si>
    <t>B350056</t>
  </si>
  <si>
    <t>32,53.5,32</t>
  </si>
  <si>
    <t>B350057</t>
  </si>
  <si>
    <t>B350070</t>
  </si>
  <si>
    <t>114.5,106.5</t>
  </si>
  <si>
    <t>B350071</t>
  </si>
  <si>
    <t>118.5,111.5</t>
  </si>
  <si>
    <t>B350120</t>
  </si>
  <si>
    <t>B350123</t>
  </si>
  <si>
    <t>B350124</t>
  </si>
  <si>
    <t>110</t>
  </si>
  <si>
    <t>B350133</t>
  </si>
  <si>
    <t>B400042</t>
  </si>
  <si>
    <t>VARIES</t>
  </si>
  <si>
    <t>B400050</t>
  </si>
  <si>
    <t>B400285023A</t>
  </si>
  <si>
    <t>B400285023B</t>
  </si>
  <si>
    <t>B400285025A</t>
  </si>
  <si>
    <t>41.14,61.1,61.02,40.89</t>
  </si>
  <si>
    <t>B400285025B</t>
  </si>
  <si>
    <t>75.19,104.98,78.22</t>
  </si>
  <si>
    <t>B510025</t>
  </si>
  <si>
    <t>33,43,33</t>
  </si>
  <si>
    <t>B510026</t>
  </si>
  <si>
    <t>B480004</t>
  </si>
  <si>
    <t>28,35,28</t>
  </si>
  <si>
    <t>B480038</t>
  </si>
  <si>
    <t>90,101.5</t>
  </si>
  <si>
    <t>B480039</t>
  </si>
  <si>
    <t>B120019</t>
  </si>
  <si>
    <t>40,50,40</t>
  </si>
  <si>
    <t>B630015</t>
  </si>
  <si>
    <t>89.62,90.25,89.62</t>
  </si>
  <si>
    <t>B650013</t>
  </si>
  <si>
    <t>53,54,53</t>
  </si>
  <si>
    <t>B130455</t>
  </si>
  <si>
    <t>45,65,64</t>
  </si>
  <si>
    <t>B560034</t>
  </si>
  <si>
    <t>B110073</t>
  </si>
  <si>
    <t>B130288</t>
  </si>
  <si>
    <t>B160052</t>
  </si>
  <si>
    <t>B370048</t>
  </si>
  <si>
    <t>28,28</t>
  </si>
  <si>
    <t>B370274</t>
  </si>
  <si>
    <t>29.5,29.5</t>
  </si>
  <si>
    <t>B370337</t>
  </si>
  <si>
    <t>197.5,229,173</t>
  </si>
  <si>
    <t>B370355</t>
  </si>
  <si>
    <t>98,98</t>
  </si>
  <si>
    <t>B370356</t>
  </si>
  <si>
    <t>90,90</t>
  </si>
  <si>
    <t>B370357</t>
  </si>
  <si>
    <t>55,71,50</t>
  </si>
  <si>
    <t>B370359</t>
  </si>
  <si>
    <t>129,96</t>
  </si>
  <si>
    <t>B3703600001</t>
  </si>
  <si>
    <t>100,129,129,129,130.5</t>
  </si>
  <si>
    <t>B3703600002</t>
  </si>
  <si>
    <t>196.5,233,170,144.5</t>
  </si>
  <si>
    <t>B3703600003</t>
  </si>
  <si>
    <t>126.5,125,125,125,124.4</t>
  </si>
  <si>
    <t>B370361</t>
  </si>
  <si>
    <t>62,155,62</t>
  </si>
  <si>
    <t>B3703620001</t>
  </si>
  <si>
    <t>139.4,140,140,140,140,140,140,142,114.7,142,142,142,142,142,142.3</t>
  </si>
  <si>
    <t>B3703620002</t>
  </si>
  <si>
    <t>130.75,220,220,130.75</t>
  </si>
  <si>
    <t>B370364</t>
  </si>
  <si>
    <t>89.4,108.3,89.4</t>
  </si>
  <si>
    <t>B370370</t>
  </si>
  <si>
    <t>47,100,47</t>
  </si>
  <si>
    <t>B370378</t>
  </si>
  <si>
    <t>B440020</t>
  </si>
  <si>
    <t>43.1,44,43.1</t>
  </si>
  <si>
    <t>B440021</t>
  </si>
  <si>
    <t>B440042</t>
  </si>
  <si>
    <t>B560153</t>
  </si>
  <si>
    <t>B560154</t>
  </si>
  <si>
    <t>B590034</t>
  </si>
  <si>
    <t>28.5,41,28.5</t>
  </si>
  <si>
    <t>B590051</t>
  </si>
  <si>
    <t>B700163</t>
  </si>
  <si>
    <t>125</t>
  </si>
  <si>
    <t>B700164</t>
  </si>
  <si>
    <t>B050681</t>
  </si>
  <si>
    <t>B170199</t>
  </si>
  <si>
    <t>50,61,50</t>
  </si>
  <si>
    <t>B490026</t>
  </si>
  <si>
    <t>33.5,46,33.5</t>
  </si>
  <si>
    <t>B490027</t>
  </si>
  <si>
    <t>B560149</t>
  </si>
  <si>
    <t>32.8</t>
  </si>
  <si>
    <t>B380021</t>
  </si>
  <si>
    <t>P600916</t>
  </si>
  <si>
    <t>B180005</t>
  </si>
  <si>
    <t>43,54,43</t>
  </si>
  <si>
    <t>B540021</t>
  </si>
  <si>
    <t>B540022</t>
  </si>
  <si>
    <t>B400470</t>
  </si>
  <si>
    <t>71,89,56.5,106,41</t>
  </si>
  <si>
    <t>B400471</t>
  </si>
  <si>
    <t>B570052</t>
  </si>
  <si>
    <t>31,38,31</t>
  </si>
  <si>
    <t>B670056</t>
  </si>
  <si>
    <t>B030069</t>
  </si>
  <si>
    <t>B030070</t>
  </si>
  <si>
    <t>B130014</t>
  </si>
  <si>
    <t>58,77,77,58</t>
  </si>
  <si>
    <t>B550065</t>
  </si>
  <si>
    <t>B550066</t>
  </si>
  <si>
    <t>28.5,71,32</t>
  </si>
  <si>
    <t>B530229</t>
  </si>
  <si>
    <t>45,57,57,57,56</t>
  </si>
  <si>
    <t>B530230</t>
  </si>
  <si>
    <t>51,57,57,57,56</t>
  </si>
  <si>
    <t>B260011</t>
  </si>
  <si>
    <t>54.37,55,54.37</t>
  </si>
  <si>
    <t>B130131</t>
  </si>
  <si>
    <t>40,78.5,78.5,37</t>
  </si>
  <si>
    <t>B160053</t>
  </si>
  <si>
    <t>B050076</t>
  </si>
  <si>
    <t>85,86</t>
  </si>
  <si>
    <t>B050077</t>
  </si>
  <si>
    <t>87.5, 88.5</t>
  </si>
  <si>
    <t>B050078</t>
  </si>
  <si>
    <t>63.9,64.5,63.9</t>
  </si>
  <si>
    <t>B050079</t>
  </si>
  <si>
    <t>64.4,65,64.4</t>
  </si>
  <si>
    <t>B050131</t>
  </si>
  <si>
    <t>115.5,111</t>
  </si>
  <si>
    <t>B090124</t>
  </si>
  <si>
    <t>B090125</t>
  </si>
  <si>
    <t>B090126</t>
  </si>
  <si>
    <t>78.3, 99.5, 57.4, 120.8, 129.1</t>
  </si>
  <si>
    <t>45, 70, 51</t>
  </si>
  <si>
    <t>Hot Mix Asphaltic Overlay</t>
  </si>
  <si>
    <t>Scour Repair Grout Bags</t>
  </si>
  <si>
    <t>B350022</t>
  </si>
  <si>
    <t>B350025</t>
  </si>
  <si>
    <t>137,186,137</t>
  </si>
  <si>
    <t>Scour Repair Riprap</t>
  </si>
  <si>
    <t>B350062</t>
  </si>
  <si>
    <t>122.88,123.5,123.5,123.5,123.5,122.88</t>
  </si>
  <si>
    <t>B350063</t>
  </si>
  <si>
    <t>B530214</t>
  </si>
  <si>
    <t>36,73,36</t>
  </si>
  <si>
    <t>B530215</t>
  </si>
  <si>
    <t>B470045</t>
  </si>
  <si>
    <t>65.66</t>
  </si>
  <si>
    <t>Superstructure Replacement</t>
  </si>
  <si>
    <t>92</t>
  </si>
  <si>
    <t>70</t>
  </si>
  <si>
    <t>76</t>
  </si>
  <si>
    <t>90</t>
  </si>
  <si>
    <t>89</t>
  </si>
  <si>
    <t>131</t>
  </si>
  <si>
    <t>74</t>
  </si>
  <si>
    <t>93</t>
  </si>
  <si>
    <t>51</t>
  </si>
  <si>
    <t>C221771</t>
  </si>
  <si>
    <t>C221772</t>
  </si>
  <si>
    <t>C221759</t>
  </si>
  <si>
    <t>C221760</t>
  </si>
  <si>
    <t>C221762</t>
  </si>
  <si>
    <t>C221763</t>
  </si>
  <si>
    <t>C221764</t>
  </si>
  <si>
    <t>C221766</t>
  </si>
  <si>
    <t>C221767</t>
  </si>
  <si>
    <t>C221768</t>
  </si>
  <si>
    <t>C221765</t>
  </si>
  <si>
    <t>C221770</t>
  </si>
  <si>
    <t>C221773</t>
  </si>
  <si>
    <t>C221774</t>
  </si>
  <si>
    <t>C221769</t>
  </si>
  <si>
    <t>B130848</t>
  </si>
  <si>
    <t>C622234</t>
  </si>
  <si>
    <t>C510023</t>
  </si>
  <si>
    <t>C133084</t>
  </si>
  <si>
    <t>C440132</t>
  </si>
  <si>
    <t>C133089</t>
  </si>
  <si>
    <t>C400031</t>
  </si>
  <si>
    <t>C400032</t>
  </si>
  <si>
    <t>C400033</t>
  </si>
  <si>
    <t>3.5</t>
  </si>
  <si>
    <t>5.5</t>
  </si>
  <si>
    <t>4</t>
  </si>
  <si>
    <t>14</t>
  </si>
  <si>
    <t>7</t>
  </si>
  <si>
    <t>12</t>
  </si>
  <si>
    <t>11</t>
  </si>
  <si>
    <t>9</t>
  </si>
  <si>
    <t>C133081</t>
  </si>
  <si>
    <t>C133088</t>
  </si>
  <si>
    <t>C510067</t>
  </si>
  <si>
    <t>C510064</t>
  </si>
  <si>
    <t>C510065</t>
  </si>
  <si>
    <t>B050435</t>
  </si>
  <si>
    <t>C050151</t>
  </si>
  <si>
    <t>C580092</t>
  </si>
  <si>
    <t>C630013</t>
  </si>
  <si>
    <t>C200162</t>
  </si>
  <si>
    <t>C500019</t>
  </si>
  <si>
    <t>C132080</t>
  </si>
  <si>
    <t>B530320</t>
  </si>
  <si>
    <t>C132081</t>
  </si>
  <si>
    <t>C132082</t>
  </si>
  <si>
    <t>C132083</t>
  </si>
  <si>
    <t>C132086</t>
  </si>
  <si>
    <t>C132085</t>
  </si>
  <si>
    <t>C030061</t>
  </si>
  <si>
    <t>C030060</t>
  </si>
  <si>
    <t>7.5</t>
  </si>
  <si>
    <t>9.16</t>
  </si>
  <si>
    <t>13</t>
  </si>
  <si>
    <t>9.063</t>
  </si>
  <si>
    <t>9.08</t>
  </si>
  <si>
    <t>6.5</t>
  </si>
  <si>
    <t>C350019</t>
  </si>
  <si>
    <t>New Precast Box</t>
  </si>
  <si>
    <t>B680140</t>
  </si>
  <si>
    <t>B470212</t>
  </si>
  <si>
    <t>10.3</t>
  </si>
  <si>
    <t>B670357</t>
  </si>
  <si>
    <t>24</t>
  </si>
  <si>
    <t>C132084</t>
  </si>
  <si>
    <t>15.33</t>
  </si>
  <si>
    <t>Precast Three-Sided Box Culvert</t>
  </si>
  <si>
    <t>R130309</t>
  </si>
  <si>
    <t>R130310</t>
  </si>
  <si>
    <t>R130315</t>
  </si>
  <si>
    <t>R440024</t>
  </si>
  <si>
    <t>R440025</t>
  </si>
  <si>
    <t>R130286</t>
  </si>
  <si>
    <t>R130313</t>
  </si>
  <si>
    <t>R130314</t>
  </si>
  <si>
    <t>R510078</t>
  </si>
  <si>
    <t>R130307</t>
  </si>
  <si>
    <t>R440026</t>
  </si>
  <si>
    <t>R230014</t>
  </si>
  <si>
    <t>R230015</t>
  </si>
  <si>
    <t>R570001</t>
  </si>
  <si>
    <t>R700122</t>
  </si>
  <si>
    <t>R700123</t>
  </si>
  <si>
    <t>R130285</t>
  </si>
  <si>
    <t>R550017</t>
  </si>
  <si>
    <t>R550018</t>
  </si>
  <si>
    <t>R550019</t>
  </si>
  <si>
    <t>R530035</t>
  </si>
  <si>
    <t>R530036</t>
  </si>
  <si>
    <t>R530038</t>
  </si>
  <si>
    <t>R530039</t>
  </si>
  <si>
    <t>R530040</t>
  </si>
  <si>
    <t>R530041</t>
  </si>
  <si>
    <t>R130268</t>
  </si>
  <si>
    <t>R130270</t>
  </si>
  <si>
    <t>R130272</t>
  </si>
  <si>
    <t>R130273</t>
  </si>
  <si>
    <t>R400388</t>
  </si>
  <si>
    <t>R400391</t>
  </si>
  <si>
    <t>CIP Cantilever</t>
  </si>
  <si>
    <t>R400691</t>
  </si>
  <si>
    <t>R400692</t>
  </si>
  <si>
    <t>R400693</t>
  </si>
  <si>
    <t>R130293</t>
  </si>
  <si>
    <t>R130294</t>
  </si>
  <si>
    <t>R130295</t>
  </si>
  <si>
    <t>R130296</t>
  </si>
  <si>
    <t>R130297</t>
  </si>
  <si>
    <t>R130298</t>
  </si>
  <si>
    <t>R130299</t>
  </si>
  <si>
    <t>R130300</t>
  </si>
  <si>
    <t>R130301</t>
  </si>
  <si>
    <t>R130302</t>
  </si>
  <si>
    <t>R130303</t>
  </si>
  <si>
    <t>R130304</t>
  </si>
  <si>
    <t>R130305</t>
  </si>
  <si>
    <t>R130292</t>
  </si>
  <si>
    <t>Precast Panel and Wire Faced</t>
  </si>
  <si>
    <t>R700142</t>
  </si>
  <si>
    <t>R700150</t>
  </si>
  <si>
    <t>R700151</t>
  </si>
  <si>
    <t>R330007</t>
  </si>
  <si>
    <t>R130312</t>
  </si>
  <si>
    <t>R700125</t>
  </si>
  <si>
    <t>R700126</t>
  </si>
  <si>
    <t>R050114</t>
  </si>
  <si>
    <t>S130466</t>
  </si>
  <si>
    <t>S130463</t>
  </si>
  <si>
    <t>S180114</t>
  </si>
  <si>
    <t>S180115</t>
  </si>
  <si>
    <t>S550071</t>
  </si>
  <si>
    <t>S550057</t>
  </si>
  <si>
    <t>S550059</t>
  </si>
  <si>
    <t>S550061</t>
  </si>
  <si>
    <t>S550066</t>
  </si>
  <si>
    <t>S550068</t>
  </si>
  <si>
    <t>S550070</t>
  </si>
  <si>
    <t>S550069</t>
  </si>
  <si>
    <t>S130450</t>
  </si>
  <si>
    <t>S130451</t>
  </si>
  <si>
    <t>S530107</t>
  </si>
  <si>
    <t>S130449</t>
  </si>
  <si>
    <t>S130446</t>
  </si>
  <si>
    <t>S530108</t>
  </si>
  <si>
    <t>S530105</t>
  </si>
  <si>
    <t>S530106</t>
  </si>
  <si>
    <t>S130454</t>
  </si>
  <si>
    <t>S530114</t>
  </si>
  <si>
    <t>S530113</t>
  </si>
  <si>
    <t>S530104</t>
  </si>
  <si>
    <t>S403008</t>
  </si>
  <si>
    <t>S403009</t>
  </si>
  <si>
    <t>S130397</t>
  </si>
  <si>
    <t>S440144</t>
  </si>
  <si>
    <t>S400456</t>
  </si>
  <si>
    <t>S130448</t>
  </si>
  <si>
    <t>S130445</t>
  </si>
  <si>
    <t>S700227</t>
  </si>
  <si>
    <t>S550056</t>
  </si>
  <si>
    <t>S550060</t>
  </si>
  <si>
    <t>S550062</t>
  </si>
  <si>
    <t>S550064</t>
  </si>
  <si>
    <t>S550065</t>
  </si>
  <si>
    <t>S700218</t>
  </si>
  <si>
    <t>S700220</t>
  </si>
  <si>
    <t>S700221</t>
  </si>
  <si>
    <t>S700226</t>
  </si>
  <si>
    <t>S400458</t>
  </si>
  <si>
    <t>S400459</t>
  </si>
  <si>
    <t>S670418</t>
  </si>
  <si>
    <t>S130462</t>
  </si>
  <si>
    <t>S180116</t>
  </si>
  <si>
    <t>S180117</t>
  </si>
  <si>
    <t>S530076</t>
  </si>
  <si>
    <t>S530077</t>
  </si>
  <si>
    <t>S130461</t>
  </si>
  <si>
    <t>S130442</t>
  </si>
  <si>
    <t>S110026</t>
  </si>
  <si>
    <t>S400460</t>
  </si>
  <si>
    <t>S403010</t>
  </si>
  <si>
    <t>S403011</t>
  </si>
  <si>
    <t>S670315</t>
  </si>
  <si>
    <t>S670317</t>
  </si>
  <si>
    <t>S670318</t>
  </si>
  <si>
    <t>S400869</t>
  </si>
  <si>
    <t>S550067</t>
  </si>
  <si>
    <t>S403005</t>
  </si>
  <si>
    <t>S403006</t>
  </si>
  <si>
    <t>45, 65, 64.4</t>
  </si>
  <si>
    <t>48, 62, 55</t>
  </si>
  <si>
    <t>88.5, 88.5</t>
  </si>
  <si>
    <t>S400870</t>
  </si>
  <si>
    <t>S550063</t>
  </si>
  <si>
    <t>S550058</t>
  </si>
  <si>
    <t>S180118</t>
  </si>
  <si>
    <t>S403007</t>
  </si>
  <si>
    <t>S403004</t>
  </si>
  <si>
    <t>54.6</t>
  </si>
  <si>
    <t>130, 162, 162, 162, 162, 162, 162, 162, 130, 115, 115</t>
  </si>
  <si>
    <t>231, 252, 257.8, 252, 475, 246.3, 252, 252, 132, 132, 91</t>
  </si>
  <si>
    <t>111.6, 112.3, 112.3, 112.3, 111.6</t>
  </si>
  <si>
    <t>35.2, 69.6, 69.6, 35.2</t>
  </si>
  <si>
    <t xml:space="preserve">40.5, 77, 40.5 </t>
  </si>
  <si>
    <t>156, 137</t>
  </si>
  <si>
    <t>134.2, 157.5,175.5, 140.4</t>
  </si>
  <si>
    <t>115, 190, 190, 125.2, 134.1, 190, 190, 173, 151, 151, 105.5</t>
  </si>
  <si>
    <t>116.5</t>
  </si>
  <si>
    <t>Precast Three-Sided Box Culv</t>
  </si>
  <si>
    <t>Joint Repair Brg</t>
  </si>
  <si>
    <t>Lin Ft</t>
  </si>
  <si>
    <t>Total Lin Ft Cost</t>
  </si>
  <si>
    <t>Lin Ft (Barrel Length)</t>
  </si>
  <si>
    <t>Joint Repair Culvert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</si>
</sst>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  <numFmt numFmtId="165" formatCode="&quot;$&quot;#,##0.00"/>
    <numFmt numFmtId="166" formatCode="&quot;$&quot;#,##0.00;\(&quot;$&quot;#,##0.00\)"/>
    <numFmt numFmtId="167" formatCode="0.00_)"/>
    <numFmt numFmtId="168" formatCode="0_)"/>
    <numFmt numFmtId="169" formatCode="_([$$-409]* #,##0.00_);_([$$-409]* \(#,##0.00\);_([$$-409]* &quot;-&quot;??_);_(@_)"/>
    <numFmt numFmtId="170" formatCode="#,##0.0000_);\(#,##0.0000\)"/>
  </numFmts>
  <fonts count="3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0"/>
      </patternFill>
    </fill>
  </fills>
  <borders count="2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rgb="FFD0D7E5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rgb="FFD0D7E5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/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rgb="FFD0D7E5"/>
      </right>
      <top style="thin">
        <color rgb="FFD0D7E5"/>
      </top>
      <bottom style="thin">
        <color theme="1"/>
      </bottom>
      <diagonal/>
    </border>
    <border>
      <left/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rgb="FFD0D7E5"/>
      </left>
      <right style="thin">
        <color indexed="64"/>
      </right>
      <top style="thin">
        <color indexed="22"/>
      </top>
      <bottom style="thin">
        <color rgb="FFD0D7E5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rgb="FFD0D7E5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rgb="FFD0D7E5"/>
      </top>
      <bottom/>
      <diagonal/>
    </border>
    <border>
      <left/>
      <right style="thin">
        <color indexed="64"/>
      </right>
      <top style="thin">
        <color rgb="FFD0D7E5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/>
      <bottom style="thin">
        <color rgb="FFD0D7E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rgb="FFD0D7E5"/>
      </bottom>
      <diagonal/>
    </border>
    <border>
      <left/>
      <right style="thin">
        <color indexed="22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D0D7E5"/>
      </right>
      <top style="thin">
        <color indexed="64"/>
      </top>
      <bottom style="thin">
        <color rgb="FFD0D7E5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rgb="FFD0D7E5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rgb="FFD0D7E5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7" fillId="10" borderId="0"/>
    <xf numFmtId="44" fontId="32" fillId="0" borderId="0" applyFont="0" applyFill="0" applyBorder="0" applyAlignment="0" applyProtection="0"/>
    <xf numFmtId="0" fontId="27" fillId="10" borderId="0"/>
    <xf numFmtId="0" fontId="34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  <xf numFmtId="0" fontId="27" fillId="10" borderId="0"/>
  </cellStyleXfs>
  <cellXfs count="90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8" fillId="9" borderId="6" xfId="0" applyNumberFormat="1" applyFont="1" applyFill="1" applyBorder="1" applyAlignment="1" applyProtection="1">
      <alignment horizontal="right" vertical="center" wrapText="1"/>
    </xf>
    <xf numFmtId="164" fontId="9" fillId="10" borderId="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0" fontId="7" fillId="8" borderId="14" xfId="0" applyFont="1" applyFill="1" applyBorder="1" applyAlignment="1" applyProtection="1">
      <alignment horizontal="right" vertical="center" wrapText="1"/>
    </xf>
    <xf numFmtId="164" fontId="8" fillId="9" borderId="7" xfId="0" applyNumberFormat="1" applyFont="1" applyFill="1" applyBorder="1" applyAlignment="1" applyProtection="1">
      <alignment horizontal="right" vertical="center" wrapText="1"/>
    </xf>
    <xf numFmtId="164" fontId="9" fillId="1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7" fillId="8" borderId="20" xfId="0" applyFont="1" applyFill="1" applyBorder="1" applyAlignment="1" applyProtection="1">
      <alignment horizontal="right" vertical="center" wrapText="1"/>
    </xf>
    <xf numFmtId="164" fontId="8" fillId="9" borderId="21" xfId="0" applyNumberFormat="1" applyFont="1" applyFill="1" applyBorder="1" applyAlignment="1" applyProtection="1">
      <alignment horizontal="right" vertical="center" wrapText="1"/>
    </xf>
    <xf numFmtId="164" fontId="9" fillId="10" borderId="22" xfId="0" applyNumberFormat="1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11" fillId="0" borderId="0" xfId="0" applyFont="1" applyBorder="1"/>
    <xf numFmtId="0" fontId="0" fillId="0" borderId="0" xfId="0" applyBorder="1" applyAlignment="1"/>
    <xf numFmtId="0" fontId="11" fillId="0" borderId="23" xfId="0" applyFont="1" applyBorder="1"/>
    <xf numFmtId="0" fontId="0" fillId="0" borderId="24" xfId="0" applyBorder="1" applyAlignment="1"/>
    <xf numFmtId="0" fontId="11" fillId="0" borderId="24" xfId="0" applyFont="1" applyBorder="1"/>
    <xf numFmtId="0" fontId="11" fillId="0" borderId="25" xfId="0" applyFont="1" applyBorder="1"/>
    <xf numFmtId="0" fontId="11" fillId="0" borderId="17" xfId="0" applyFont="1" applyBorder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horizontal="right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165" fontId="0" fillId="0" borderId="17" xfId="0" applyNumberFormat="1" applyBorder="1"/>
    <xf numFmtId="0" fontId="3" fillId="4" borderId="20" xfId="0" applyFont="1" applyFill="1" applyBorder="1" applyAlignment="1" applyProtection="1">
      <alignment vertical="center" wrapText="1"/>
    </xf>
    <xf numFmtId="0" fontId="5" fillId="6" borderId="21" xfId="0" applyFont="1" applyFill="1" applyBorder="1" applyAlignment="1" applyProtection="1">
      <alignment horizontal="right" vertical="center" wrapText="1"/>
    </xf>
    <xf numFmtId="0" fontId="2" fillId="3" borderId="21" xfId="0" applyFont="1" applyFill="1" applyBorder="1" applyAlignment="1" applyProtection="1">
      <alignment vertical="center" wrapText="1"/>
    </xf>
    <xf numFmtId="165" fontId="0" fillId="0" borderId="19" xfId="0" applyNumberFormat="1" applyBorder="1"/>
    <xf numFmtId="0" fontId="1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right" vertical="center" wrapText="1"/>
    </xf>
    <xf numFmtId="164" fontId="9" fillId="10" borderId="3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7" fillId="8" borderId="37" xfId="0" applyFont="1" applyFill="1" applyBorder="1" applyAlignment="1" applyProtection="1">
      <alignment horizontal="right" vertical="center" wrapText="1"/>
    </xf>
    <xf numFmtId="164" fontId="8" fillId="9" borderId="38" xfId="0" applyNumberFormat="1" applyFont="1" applyFill="1" applyBorder="1" applyAlignment="1" applyProtection="1">
      <alignment horizontal="right" vertical="center" wrapText="1"/>
    </xf>
    <xf numFmtId="164" fontId="9" fillId="10" borderId="38" xfId="0" applyNumberFormat="1" applyFont="1" applyFill="1" applyBorder="1" applyAlignment="1" applyProtection="1">
      <alignment horizontal="right" vertical="center" wrapText="1"/>
    </xf>
    <xf numFmtId="164" fontId="9" fillId="10" borderId="39" xfId="0" applyNumberFormat="1" applyFont="1" applyFill="1" applyBorder="1" applyAlignment="1" applyProtection="1">
      <alignment horizontal="right"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165" fontId="0" fillId="0" borderId="0" xfId="0" applyNumberFormat="1" applyBorder="1"/>
    <xf numFmtId="165" fontId="0" fillId="0" borderId="41" xfId="0" applyNumberFormat="1" applyBorder="1"/>
    <xf numFmtId="0" fontId="10" fillId="0" borderId="43" xfId="0" applyFont="1" applyBorder="1"/>
    <xf numFmtId="0" fontId="10" fillId="0" borderId="44" xfId="0" applyFont="1" applyBorder="1"/>
    <xf numFmtId="0" fontId="0" fillId="0" borderId="44" xfId="0" applyBorder="1"/>
    <xf numFmtId="164" fontId="0" fillId="0" borderId="41" xfId="0" applyNumberFormat="1" applyBorder="1"/>
    <xf numFmtId="165" fontId="0" fillId="0" borderId="42" xfId="0" applyNumberFormat="1" applyBorder="1"/>
    <xf numFmtId="0" fontId="17" fillId="0" borderId="0" xfId="0" applyFont="1"/>
    <xf numFmtId="0" fontId="19" fillId="0" borderId="0" xfId="0" applyFont="1"/>
    <xf numFmtId="0" fontId="19" fillId="0" borderId="24" xfId="0" applyFont="1" applyBorder="1"/>
    <xf numFmtId="0" fontId="19" fillId="0" borderId="9" xfId="0" applyFont="1" applyBorder="1"/>
    <xf numFmtId="0" fontId="19" fillId="0" borderId="13" xfId="0" applyFont="1" applyBorder="1"/>
    <xf numFmtId="0" fontId="19" fillId="0" borderId="11" xfId="0" applyFont="1" applyBorder="1"/>
    <xf numFmtId="0" fontId="17" fillId="0" borderId="9" xfId="0" applyFont="1" applyBorder="1"/>
    <xf numFmtId="0" fontId="17" fillId="0" borderId="13" xfId="0" applyFont="1" applyBorder="1"/>
    <xf numFmtId="0" fontId="17" fillId="0" borderId="11" xfId="0" applyFont="1" applyBorder="1"/>
    <xf numFmtId="0" fontId="0" fillId="0" borderId="45" xfId="0" applyBorder="1"/>
    <xf numFmtId="0" fontId="10" fillId="0" borderId="24" xfId="0" applyFont="1" applyBorder="1"/>
    <xf numFmtId="0" fontId="0" fillId="0" borderId="25" xfId="0" applyBorder="1"/>
    <xf numFmtId="165" fontId="0" fillId="0" borderId="8" xfId="0" applyNumberFormat="1" applyBorder="1"/>
    <xf numFmtId="0" fontId="17" fillId="0" borderId="25" xfId="0" applyFont="1" applyBorder="1"/>
    <xf numFmtId="164" fontId="9" fillId="10" borderId="47" xfId="0" applyNumberFormat="1" applyFont="1" applyFill="1" applyBorder="1" applyAlignment="1" applyProtection="1">
      <alignment horizontal="right" vertical="center" wrapText="1"/>
    </xf>
    <xf numFmtId="0" fontId="10" fillId="0" borderId="48" xfId="0" applyFont="1" applyBorder="1"/>
    <xf numFmtId="0" fontId="0" fillId="0" borderId="49" xfId="0" applyBorder="1"/>
    <xf numFmtId="164" fontId="0" fillId="0" borderId="8" xfId="0" applyNumberFormat="1" applyBorder="1"/>
    <xf numFmtId="0" fontId="0" fillId="0" borderId="50" xfId="0" applyBorder="1"/>
    <xf numFmtId="0" fontId="0" fillId="0" borderId="51" xfId="0" applyBorder="1"/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0" fillId="0" borderId="35" xfId="0" applyFont="1" applyBorder="1"/>
    <xf numFmtId="0" fontId="10" fillId="0" borderId="0" xfId="0" applyFont="1" applyBorder="1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24" xfId="0" applyBorder="1"/>
    <xf numFmtId="164" fontId="9" fillId="10" borderId="21" xfId="0" applyNumberFormat="1" applyFont="1" applyFill="1" applyBorder="1" applyAlignment="1" applyProtection="1">
      <alignment horizontal="right" vertical="center" wrapText="1"/>
    </xf>
    <xf numFmtId="165" fontId="10" fillId="0" borderId="44" xfId="0" applyNumberFormat="1" applyFont="1" applyBorder="1"/>
    <xf numFmtId="14" fontId="14" fillId="5" borderId="4" xfId="0" applyNumberFormat="1" applyFont="1" applyFill="1" applyBorder="1" applyAlignment="1" applyProtection="1">
      <alignment horizontal="right" vertical="center" wrapText="1"/>
    </xf>
    <xf numFmtId="0" fontId="14" fillId="3" borderId="67" xfId="0" applyFont="1" applyFill="1" applyBorder="1" applyAlignment="1" applyProtection="1">
      <alignment vertical="center" wrapText="1"/>
    </xf>
    <xf numFmtId="0" fontId="14" fillId="12" borderId="53" xfId="0" applyFont="1" applyFill="1" applyBorder="1" applyAlignment="1" applyProtection="1">
      <alignment horizontal="left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1" borderId="19" xfId="0" applyFill="1" applyBorder="1"/>
    <xf numFmtId="0" fontId="14" fillId="12" borderId="25" xfId="0" applyFont="1" applyFill="1" applyBorder="1" applyAlignment="1" applyProtection="1">
      <alignment horizontal="left" vertical="center"/>
    </xf>
    <xf numFmtId="0" fontId="14" fillId="12" borderId="23" xfId="0" applyFont="1" applyFill="1" applyBorder="1" applyAlignment="1" applyProtection="1">
      <alignment horizontal="left" vertical="center"/>
    </xf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10" fillId="0" borderId="26" xfId="0" applyFont="1" applyBorder="1"/>
    <xf numFmtId="0" fontId="17" fillId="0" borderId="23" xfId="0" applyFont="1" applyBorder="1"/>
    <xf numFmtId="0" fontId="17" fillId="0" borderId="24" xfId="0" applyFont="1" applyBorder="1" applyAlignment="1"/>
    <xf numFmtId="0" fontId="19" fillId="0" borderId="24" xfId="0" applyFont="1" applyBorder="1" applyAlignment="1">
      <alignment horizontal="center"/>
    </xf>
    <xf numFmtId="0" fontId="17" fillId="0" borderId="24" xfId="0" applyFont="1" applyBorder="1"/>
    <xf numFmtId="0" fontId="0" fillId="0" borderId="60" xfId="0" applyBorder="1"/>
    <xf numFmtId="165" fontId="0" fillId="0" borderId="60" xfId="0" applyNumberFormat="1" applyBorder="1"/>
    <xf numFmtId="0" fontId="10" fillId="0" borderId="0" xfId="0" applyFont="1" applyAlignment="1">
      <alignment wrapText="1"/>
    </xf>
    <xf numFmtId="0" fontId="0" fillId="0" borderId="60" xfId="0" applyNumberFormat="1" applyFont="1" applyBorder="1"/>
    <xf numFmtId="164" fontId="0" fillId="0" borderId="60" xfId="0" applyNumberFormat="1" applyFont="1" applyBorder="1"/>
    <xf numFmtId="0" fontId="0" fillId="0" borderId="26" xfId="0" applyFont="1" applyBorder="1"/>
    <xf numFmtId="0" fontId="0" fillId="0" borderId="19" xfId="0" applyFont="1" applyBorder="1"/>
    <xf numFmtId="0" fontId="14" fillId="3" borderId="2" xfId="0" applyFont="1" applyFill="1" applyBorder="1" applyAlignment="1" applyProtection="1">
      <alignment vertical="center" wrapText="1"/>
    </xf>
    <xf numFmtId="14" fontId="14" fillId="5" borderId="10" xfId="0" applyNumberFormat="1" applyFont="1" applyFill="1" applyBorder="1" applyAlignment="1" applyProtection="1">
      <alignment horizontal="right" vertical="center" wrapText="1"/>
    </xf>
    <xf numFmtId="0" fontId="14" fillId="3" borderId="61" xfId="0" applyFont="1" applyFill="1" applyBorder="1" applyAlignment="1" applyProtection="1">
      <alignment vertical="center" wrapText="1"/>
    </xf>
    <xf numFmtId="0" fontId="10" fillId="0" borderId="60" xfId="0" applyFont="1" applyBorder="1"/>
    <xf numFmtId="0" fontId="10" fillId="0" borderId="25" xfId="0" applyFont="1" applyBorder="1"/>
    <xf numFmtId="0" fontId="10" fillId="0" borderId="60" xfId="0" applyFont="1" applyBorder="1" applyAlignment="1">
      <alignment wrapText="1"/>
    </xf>
    <xf numFmtId="0" fontId="10" fillId="0" borderId="53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" fillId="2" borderId="60" xfId="0" applyFont="1" applyFill="1" applyBorder="1" applyAlignment="1" applyProtection="1">
      <alignment horizontal="center" vertical="center"/>
    </xf>
    <xf numFmtId="0" fontId="1" fillId="2" borderId="60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2" xfId="0" applyFont="1" applyBorder="1" applyAlignment="1">
      <alignment wrapText="1"/>
    </xf>
    <xf numFmtId="0" fontId="10" fillId="0" borderId="58" xfId="0" applyFont="1" applyBorder="1" applyAlignment="1">
      <alignment wrapText="1"/>
    </xf>
    <xf numFmtId="0" fontId="10" fillId="0" borderId="59" xfId="0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0" fontId="0" fillId="0" borderId="63" xfId="0" applyBorder="1"/>
    <xf numFmtId="0" fontId="22" fillId="0" borderId="66" xfId="0" applyNumberFormat="1" applyFont="1" applyBorder="1"/>
    <xf numFmtId="0" fontId="0" fillId="0" borderId="0" xfId="0"/>
    <xf numFmtId="0" fontId="10" fillId="0" borderId="53" xfId="0" applyFont="1" applyBorder="1"/>
    <xf numFmtId="0" fontId="0" fillId="0" borderId="26" xfId="0" applyBorder="1"/>
    <xf numFmtId="165" fontId="10" fillId="0" borderId="43" xfId="0" applyNumberFormat="1" applyFont="1" applyBorder="1"/>
    <xf numFmtId="0" fontId="1" fillId="2" borderId="64" xfId="0" applyFont="1" applyFill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vertical="center" wrapText="1"/>
    </xf>
    <xf numFmtId="0" fontId="14" fillId="2" borderId="63" xfId="0" applyFont="1" applyFill="1" applyBorder="1" applyAlignment="1" applyProtection="1">
      <alignment horizontal="center" vertical="center"/>
    </xf>
    <xf numFmtId="0" fontId="14" fillId="2" borderId="63" xfId="0" applyFont="1" applyFill="1" applyBorder="1" applyAlignment="1" applyProtection="1">
      <alignment horizontal="center" vertical="center" wrapText="1"/>
    </xf>
    <xf numFmtId="0" fontId="10" fillId="0" borderId="63" xfId="0" applyFont="1" applyBorder="1"/>
    <xf numFmtId="165" fontId="0" fillId="0" borderId="63" xfId="0" applyNumberFormat="1" applyBorder="1"/>
    <xf numFmtId="0" fontId="0" fillId="0" borderId="63" xfId="0" applyNumberFormat="1" applyBorder="1"/>
    <xf numFmtId="164" fontId="8" fillId="9" borderId="47" xfId="0" applyNumberFormat="1" applyFont="1" applyFill="1" applyBorder="1" applyAlignment="1" applyProtection="1">
      <alignment horizontal="right" vertical="center" wrapText="1"/>
    </xf>
    <xf numFmtId="164" fontId="9" fillId="10" borderId="68" xfId="0" applyNumberFormat="1" applyFont="1" applyFill="1" applyBorder="1" applyAlignment="1" applyProtection="1">
      <alignment horizontal="right" vertical="center" wrapText="1"/>
    </xf>
    <xf numFmtId="0" fontId="14" fillId="2" borderId="6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10" fillId="0" borderId="64" xfId="0" applyFont="1" applyBorder="1" applyAlignment="1">
      <alignment wrapText="1"/>
    </xf>
    <xf numFmtId="165" fontId="10" fillId="0" borderId="65" xfId="0" applyNumberFormat="1" applyFont="1" applyBorder="1" applyAlignment="1">
      <alignment wrapText="1"/>
    </xf>
    <xf numFmtId="0" fontId="3" fillId="4" borderId="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14" fontId="4" fillId="5" borderId="21" xfId="0" applyNumberFormat="1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5" fillId="6" borderId="22" xfId="0" applyFont="1" applyFill="1" applyBorder="1" applyAlignment="1" applyProtection="1">
      <alignment horizontal="right" vertical="center" wrapText="1"/>
    </xf>
    <xf numFmtId="0" fontId="7" fillId="8" borderId="15" xfId="0" applyFont="1" applyFill="1" applyBorder="1" applyAlignment="1" applyProtection="1">
      <alignment horizontal="right" vertical="center" wrapText="1"/>
    </xf>
    <xf numFmtId="0" fontId="6" fillId="7" borderId="21" xfId="0" applyFont="1" applyFill="1" applyBorder="1" applyAlignment="1" applyProtection="1">
      <alignment horizontal="right" vertical="center" wrapText="1"/>
    </xf>
    <xf numFmtId="0" fontId="7" fillId="8" borderId="22" xfId="0" applyFont="1" applyFill="1" applyBorder="1" applyAlignment="1" applyProtection="1">
      <alignment horizontal="right" vertical="center" wrapText="1"/>
    </xf>
    <xf numFmtId="164" fontId="8" fillId="9" borderId="14" xfId="0" applyNumberFormat="1" applyFont="1" applyFill="1" applyBorder="1" applyAlignment="1" applyProtection="1">
      <alignment horizontal="right" vertical="center" wrapText="1"/>
    </xf>
    <xf numFmtId="164" fontId="8" fillId="9" borderId="20" xfId="0" applyNumberFormat="1" applyFont="1" applyFill="1" applyBorder="1" applyAlignment="1" applyProtection="1">
      <alignment horizontal="right" vertical="center" wrapText="1"/>
    </xf>
    <xf numFmtId="0" fontId="10" fillId="0" borderId="65" xfId="0" applyFont="1" applyBorder="1" applyAlignment="1">
      <alignment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164" fontId="9" fillId="10" borderId="7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Border="1"/>
    <xf numFmtId="165" fontId="0" fillId="0" borderId="1" xfId="0" applyNumberFormat="1" applyBorder="1"/>
    <xf numFmtId="0" fontId="10" fillId="0" borderId="1" xfId="0" applyFont="1" applyBorder="1"/>
    <xf numFmtId="164" fontId="14" fillId="10" borderId="68" xfId="0" applyNumberFormat="1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vertical="center" wrapText="1"/>
    </xf>
    <xf numFmtId="164" fontId="14" fillId="10" borderId="55" xfId="0" applyNumberFormat="1" applyFont="1" applyFill="1" applyBorder="1" applyAlignment="1" applyProtection="1">
      <alignment horizontal="right" vertical="center" wrapText="1"/>
    </xf>
    <xf numFmtId="14" fontId="4" fillId="5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166" fontId="20" fillId="10" borderId="72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 applyProtection="1">
      <alignment vertical="center" wrapText="1"/>
    </xf>
    <xf numFmtId="164" fontId="0" fillId="0" borderId="0" xfId="0" applyNumberFormat="1" applyBorder="1"/>
    <xf numFmtId="166" fontId="28" fillId="10" borderId="74" xfId="1" applyNumberFormat="1" applyFont="1" applyFill="1" applyBorder="1" applyAlignment="1">
      <alignment horizontal="right" wrapText="1"/>
    </xf>
    <xf numFmtId="166" fontId="28" fillId="10" borderId="74" xfId="2" applyNumberFormat="1" applyFont="1" applyFill="1" applyBorder="1" applyAlignment="1">
      <alignment horizontal="right" wrapText="1"/>
    </xf>
    <xf numFmtId="0" fontId="28" fillId="13" borderId="73" xfId="4" applyFont="1" applyFill="1" applyBorder="1" applyAlignment="1">
      <alignment horizontal="center"/>
    </xf>
    <xf numFmtId="166" fontId="0" fillId="0" borderId="0" xfId="0" applyNumberFormat="1"/>
    <xf numFmtId="0" fontId="20" fillId="10" borderId="74" xfId="5" applyFont="1" applyFill="1" applyBorder="1" applyAlignment="1">
      <alignment wrapText="1"/>
    </xf>
    <xf numFmtId="166" fontId="20" fillId="10" borderId="74" xfId="5" applyNumberFormat="1" applyFont="1" applyFill="1" applyBorder="1" applyAlignment="1">
      <alignment horizontal="right" wrapText="1"/>
    </xf>
    <xf numFmtId="166" fontId="20" fillId="10" borderId="74" xfId="6" applyNumberFormat="1" applyFont="1" applyFill="1" applyBorder="1" applyAlignment="1">
      <alignment horizontal="right" wrapText="1"/>
    </xf>
    <xf numFmtId="166" fontId="20" fillId="10" borderId="74" xfId="7" applyNumberFormat="1" applyFont="1" applyFill="1" applyBorder="1" applyAlignment="1">
      <alignment horizontal="right" wrapText="1"/>
    </xf>
    <xf numFmtId="166" fontId="20" fillId="10" borderId="74" xfId="8" applyNumberFormat="1" applyFont="1" applyFill="1" applyBorder="1" applyAlignment="1">
      <alignment horizontal="right" wrapText="1"/>
    </xf>
    <xf numFmtId="166" fontId="20" fillId="10" borderId="74" xfId="9" applyNumberFormat="1" applyFont="1" applyFill="1" applyBorder="1" applyAlignment="1">
      <alignment horizontal="right" wrapText="1"/>
    </xf>
    <xf numFmtId="164" fontId="30" fillId="10" borderId="0" xfId="0" applyNumberFormat="1" applyFont="1" applyFill="1" applyBorder="1" applyAlignment="1" applyProtection="1">
      <alignment horizontal="right" vertical="center" wrapText="1"/>
    </xf>
    <xf numFmtId="8" fontId="31" fillId="0" borderId="0" xfId="0" applyNumberFormat="1" applyFont="1" applyBorder="1"/>
    <xf numFmtId="164" fontId="30" fillId="10" borderId="34" xfId="0" applyNumberFormat="1" applyFont="1" applyFill="1" applyBorder="1" applyAlignment="1" applyProtection="1">
      <alignment horizontal="right" vertical="center" wrapText="1"/>
    </xf>
    <xf numFmtId="0" fontId="31" fillId="0" borderId="35" xfId="0" applyFont="1" applyBorder="1"/>
    <xf numFmtId="0" fontId="31" fillId="0" borderId="0" xfId="0" applyFont="1" applyBorder="1"/>
    <xf numFmtId="0" fontId="31" fillId="0" borderId="36" xfId="0" applyFont="1" applyBorder="1"/>
    <xf numFmtId="0" fontId="31" fillId="0" borderId="0" xfId="0" applyFont="1"/>
    <xf numFmtId="166" fontId="28" fillId="10" borderId="75" xfId="10" applyNumberFormat="1" applyFont="1" applyFill="1" applyBorder="1" applyAlignment="1">
      <alignment horizontal="right" wrapText="1"/>
    </xf>
    <xf numFmtId="166" fontId="30" fillId="10" borderId="74" xfId="4" applyNumberFormat="1" applyFont="1" applyFill="1" applyBorder="1" applyAlignment="1">
      <alignment horizontal="right" wrapText="1"/>
    </xf>
    <xf numFmtId="164" fontId="30" fillId="10" borderId="7" xfId="0" applyNumberFormat="1" applyFont="1" applyFill="1" applyBorder="1" applyAlignment="1" applyProtection="1">
      <alignment horizontal="right" vertical="center" wrapText="1"/>
    </xf>
    <xf numFmtId="166" fontId="20" fillId="10" borderId="76" xfId="7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14" fontId="30" fillId="5" borderId="4" xfId="0" applyNumberFormat="1" applyFont="1" applyFill="1" applyBorder="1" applyAlignment="1" applyProtection="1">
      <alignment horizontal="right" vertical="center" wrapText="1"/>
    </xf>
    <xf numFmtId="0" fontId="30" fillId="3" borderId="2" xfId="0" applyFont="1" applyFill="1" applyBorder="1" applyAlignment="1" applyProtection="1">
      <alignment vertical="center" wrapText="1"/>
    </xf>
    <xf numFmtId="0" fontId="30" fillId="4" borderId="3" xfId="0" applyFont="1" applyFill="1" applyBorder="1" applyAlignment="1" applyProtection="1">
      <alignment vertical="center" wrapText="1"/>
    </xf>
    <xf numFmtId="0" fontId="30" fillId="6" borderId="5" xfId="0" applyFont="1" applyFill="1" applyBorder="1" applyAlignment="1" applyProtection="1">
      <alignment horizontal="right" vertical="center" wrapText="1"/>
    </xf>
    <xf numFmtId="0" fontId="30" fillId="3" borderId="10" xfId="0" applyFont="1" applyFill="1" applyBorder="1" applyAlignment="1" applyProtection="1">
      <alignment vertical="center" wrapText="1"/>
    </xf>
    <xf numFmtId="166" fontId="30" fillId="10" borderId="74" xfId="3" applyNumberFormat="1" applyFont="1" applyFill="1" applyBorder="1" applyAlignment="1">
      <alignment horizontal="right" wrapText="1"/>
    </xf>
    <xf numFmtId="165" fontId="31" fillId="0" borderId="24" xfId="0" applyNumberFormat="1" applyFont="1" applyBorder="1"/>
    <xf numFmtId="164" fontId="30" fillId="10" borderId="52" xfId="0" applyNumberFormat="1" applyFont="1" applyFill="1" applyBorder="1" applyAlignment="1" applyProtection="1">
      <alignment horizontal="right" vertical="center" wrapText="1"/>
    </xf>
    <xf numFmtId="0" fontId="30" fillId="8" borderId="33" xfId="0" applyFont="1" applyFill="1" applyBorder="1" applyAlignment="1" applyProtection="1">
      <alignment horizontal="right" vertical="center" wrapText="1"/>
    </xf>
    <xf numFmtId="165" fontId="31" fillId="0" borderId="0" xfId="0" applyNumberFormat="1" applyFont="1" applyBorder="1"/>
    <xf numFmtId="0" fontId="31" fillId="0" borderId="17" xfId="0" applyFont="1" applyBorder="1"/>
    <xf numFmtId="0" fontId="30" fillId="8" borderId="12" xfId="0" applyFont="1" applyFill="1" applyBorder="1" applyAlignment="1" applyProtection="1">
      <alignment horizontal="right" vertical="center" wrapText="1"/>
    </xf>
    <xf numFmtId="164" fontId="30" fillId="10" borderId="15" xfId="0" applyNumberFormat="1" applyFont="1" applyFill="1" applyBorder="1" applyAlignment="1" applyProtection="1">
      <alignment horizontal="right" vertical="center" wrapText="1"/>
    </xf>
    <xf numFmtId="166" fontId="30" fillId="10" borderId="56" xfId="0" applyNumberFormat="1" applyFont="1" applyFill="1" applyBorder="1" applyAlignment="1">
      <alignment horizontal="right" wrapText="1"/>
    </xf>
    <xf numFmtId="166" fontId="30" fillId="10" borderId="0" xfId="3" applyNumberFormat="1" applyFont="1" applyFill="1" applyBorder="1" applyAlignment="1">
      <alignment horizontal="right" wrapText="1"/>
    </xf>
    <xf numFmtId="8" fontId="31" fillId="0" borderId="0" xfId="0" applyNumberFormat="1" applyFont="1" applyBorder="1" applyAlignment="1"/>
    <xf numFmtId="164" fontId="30" fillId="9" borderId="7" xfId="0" applyNumberFormat="1" applyFont="1" applyFill="1" applyBorder="1" applyAlignment="1" applyProtection="1">
      <alignment horizontal="right" vertical="center" wrapText="1"/>
    </xf>
    <xf numFmtId="0" fontId="31" fillId="0" borderId="40" xfId="0" applyFont="1" applyBorder="1"/>
    <xf numFmtId="0" fontId="31" fillId="0" borderId="41" xfId="0" applyFont="1" applyBorder="1"/>
    <xf numFmtId="0" fontId="30" fillId="8" borderId="27" xfId="0" applyFont="1" applyFill="1" applyBorder="1" applyAlignment="1" applyProtection="1">
      <alignment horizontal="right" vertical="center" wrapText="1"/>
    </xf>
    <xf numFmtId="165" fontId="31" fillId="0" borderId="8" xfId="0" applyNumberFormat="1" applyFont="1" applyBorder="1"/>
    <xf numFmtId="164" fontId="30" fillId="10" borderId="22" xfId="0" applyNumberFormat="1" applyFont="1" applyFill="1" applyBorder="1" applyAlignment="1" applyProtection="1">
      <alignment horizontal="right" vertical="center" wrapText="1"/>
    </xf>
    <xf numFmtId="164" fontId="30" fillId="10" borderId="39" xfId="0" applyNumberFormat="1" applyFont="1" applyFill="1" applyBorder="1" applyAlignment="1" applyProtection="1">
      <alignment horizontal="right" vertical="center" wrapText="1"/>
    </xf>
    <xf numFmtId="0" fontId="30" fillId="8" borderId="14" xfId="0" applyFont="1" applyFill="1" applyBorder="1" applyAlignment="1" applyProtection="1">
      <alignment horizontal="right" vertical="center" wrapText="1"/>
    </xf>
    <xf numFmtId="166" fontId="30" fillId="10" borderId="76" xfId="7" applyNumberFormat="1" applyFont="1" applyFill="1" applyBorder="1" applyAlignment="1">
      <alignment horizontal="right" wrapText="1"/>
    </xf>
    <xf numFmtId="0" fontId="7" fillId="8" borderId="77" xfId="0" applyFont="1" applyFill="1" applyBorder="1" applyAlignment="1" applyProtection="1">
      <alignment horizontal="right" vertical="center" wrapText="1"/>
    </xf>
    <xf numFmtId="0" fontId="7" fillId="8" borderId="78" xfId="0" applyFont="1" applyFill="1" applyBorder="1" applyAlignment="1" applyProtection="1">
      <alignment horizontal="right" vertical="center" wrapText="1"/>
    </xf>
    <xf numFmtId="0" fontId="7" fillId="8" borderId="79" xfId="0" applyFont="1" applyFill="1" applyBorder="1" applyAlignment="1" applyProtection="1">
      <alignment horizontal="right" vertical="center" wrapText="1"/>
    </xf>
    <xf numFmtId="164" fontId="9" fillId="10" borderId="80" xfId="0" applyNumberFormat="1" applyFont="1" applyFill="1" applyBorder="1" applyAlignment="1" applyProtection="1">
      <alignment horizontal="right" vertical="center" wrapText="1"/>
    </xf>
    <xf numFmtId="0" fontId="0" fillId="0" borderId="81" xfId="0" applyBorder="1"/>
    <xf numFmtId="0" fontId="19" fillId="0" borderId="0" xfId="0" applyFont="1" applyBorder="1"/>
    <xf numFmtId="0" fontId="17" fillId="0" borderId="0" xfId="0" applyFont="1" applyBorder="1"/>
    <xf numFmtId="0" fontId="19" fillId="0" borderId="63" xfId="0" applyFont="1" applyBorder="1"/>
    <xf numFmtId="0" fontId="17" fillId="0" borderId="63" xfId="0" applyFont="1" applyBorder="1"/>
    <xf numFmtId="0" fontId="7" fillId="8" borderId="82" xfId="0" applyFont="1" applyFill="1" applyBorder="1" applyAlignment="1" applyProtection="1">
      <alignment horizontal="right" vertical="center" wrapText="1"/>
    </xf>
    <xf numFmtId="169" fontId="0" fillId="0" borderId="41" xfId="0" applyNumberFormat="1" applyBorder="1"/>
    <xf numFmtId="169" fontId="0" fillId="0" borderId="0" xfId="0" applyNumberFormat="1" applyBorder="1"/>
    <xf numFmtId="169" fontId="0" fillId="0" borderId="41" xfId="11" applyNumberFormat="1" applyFont="1" applyBorder="1"/>
    <xf numFmtId="164" fontId="0" fillId="0" borderId="0" xfId="0" applyNumberFormat="1"/>
    <xf numFmtId="166" fontId="33" fillId="10" borderId="83" xfId="12" applyNumberFormat="1" applyFont="1" applyFill="1" applyBorder="1" applyAlignment="1">
      <alignment horizontal="right" wrapText="1"/>
    </xf>
    <xf numFmtId="166" fontId="0" fillId="0" borderId="0" xfId="0" applyNumberFormat="1" applyBorder="1"/>
    <xf numFmtId="14" fontId="20" fillId="10" borderId="83" xfId="12" applyNumberFormat="1" applyFont="1" applyFill="1" applyBorder="1" applyAlignment="1">
      <alignment horizontal="right" wrapText="1"/>
    </xf>
    <xf numFmtId="0" fontId="20" fillId="10" borderId="83" xfId="12" applyFont="1" applyFill="1" applyBorder="1" applyAlignment="1">
      <alignment wrapText="1"/>
    </xf>
    <xf numFmtId="0" fontId="20" fillId="10" borderId="83" xfId="12" applyFont="1" applyFill="1" applyBorder="1" applyAlignment="1">
      <alignment horizontal="right" wrapText="1"/>
    </xf>
    <xf numFmtId="166" fontId="20" fillId="10" borderId="83" xfId="12" applyNumberFormat="1" applyFont="1" applyFill="1" applyBorder="1" applyAlignment="1">
      <alignment horizontal="right" wrapText="1"/>
    </xf>
    <xf numFmtId="166" fontId="9" fillId="10" borderId="15" xfId="0" applyNumberFormat="1" applyFont="1" applyFill="1" applyBorder="1" applyAlignment="1" applyProtection="1">
      <alignment horizontal="right" vertical="center" wrapText="1"/>
    </xf>
    <xf numFmtId="166" fontId="28" fillId="10" borderId="83" xfId="2" applyNumberFormat="1" applyFont="1" applyFill="1" applyBorder="1" applyAlignment="1">
      <alignment horizontal="right" wrapText="1"/>
    </xf>
    <xf numFmtId="0" fontId="20" fillId="10" borderId="86" xfId="12" applyFont="1" applyFill="1" applyBorder="1" applyAlignment="1">
      <alignment horizontal="right" wrapText="1"/>
    </xf>
    <xf numFmtId="0" fontId="7" fillId="8" borderId="87" xfId="0" applyFont="1" applyFill="1" applyBorder="1" applyAlignment="1" applyProtection="1">
      <alignment horizontal="right" vertical="center" wrapText="1"/>
    </xf>
    <xf numFmtId="164" fontId="9" fillId="10" borderId="88" xfId="0" applyNumberFormat="1" applyFont="1" applyFill="1" applyBorder="1" applyAlignment="1" applyProtection="1">
      <alignment horizontal="right" vertical="center" wrapText="1"/>
    </xf>
    <xf numFmtId="166" fontId="33" fillId="10" borderId="85" xfId="12" applyNumberFormat="1" applyFont="1" applyFill="1" applyBorder="1" applyAlignment="1">
      <alignment horizontal="right" wrapText="1"/>
    </xf>
    <xf numFmtId="166" fontId="9" fillId="10" borderId="88" xfId="0" applyNumberFormat="1" applyFont="1" applyFill="1" applyBorder="1" applyAlignment="1" applyProtection="1">
      <alignment horizontal="right" vertical="center" wrapText="1"/>
    </xf>
    <xf numFmtId="166" fontId="28" fillId="10" borderId="89" xfId="2" applyNumberFormat="1" applyFont="1" applyFill="1" applyBorder="1" applyAlignment="1">
      <alignment horizontal="right" wrapText="1"/>
    </xf>
    <xf numFmtId="44" fontId="0" fillId="0" borderId="41" xfId="11" applyFont="1" applyBorder="1"/>
    <xf numFmtId="44" fontId="17" fillId="0" borderId="63" xfId="11" applyFont="1" applyBorder="1"/>
    <xf numFmtId="0" fontId="0" fillId="0" borderId="35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3" borderId="7" xfId="0" applyFont="1" applyFill="1" applyBorder="1" applyAlignment="1" applyProtection="1">
      <alignment horizontal="right" wrapText="1"/>
    </xf>
    <xf numFmtId="0" fontId="2" fillId="3" borderId="10" xfId="0" applyFont="1" applyFill="1" applyBorder="1" applyAlignment="1" applyProtection="1">
      <alignment horizontal="right" wrapText="1"/>
    </xf>
    <xf numFmtId="0" fontId="7" fillId="8" borderId="78" xfId="0" applyFont="1" applyFill="1" applyBorder="1" applyAlignment="1" applyProtection="1">
      <alignment horizontal="right" wrapText="1"/>
    </xf>
    <xf numFmtId="164" fontId="9" fillId="10" borderId="15" xfId="0" applyNumberFormat="1" applyFont="1" applyFill="1" applyBorder="1" applyAlignment="1" applyProtection="1">
      <alignment horizontal="right" wrapText="1"/>
    </xf>
    <xf numFmtId="14" fontId="4" fillId="5" borderId="7" xfId="0" applyNumberFormat="1" applyFont="1" applyFill="1" applyBorder="1" applyAlignment="1" applyProtection="1">
      <alignment horizontal="right" wrapText="1"/>
    </xf>
    <xf numFmtId="0" fontId="5" fillId="6" borderId="7" xfId="0" applyFont="1" applyFill="1" applyBorder="1" applyAlignment="1" applyProtection="1">
      <alignment horizontal="right" wrapText="1"/>
    </xf>
    <xf numFmtId="14" fontId="33" fillId="10" borderId="0" xfId="12" applyNumberFormat="1" applyFont="1" applyFill="1" applyBorder="1" applyAlignment="1">
      <alignment horizontal="right" wrapText="1"/>
    </xf>
    <xf numFmtId="0" fontId="33" fillId="10" borderId="0" xfId="12" applyFont="1" applyFill="1" applyBorder="1" applyAlignment="1">
      <alignment wrapText="1"/>
    </xf>
    <xf numFmtId="0" fontId="33" fillId="10" borderId="0" xfId="12" applyFont="1" applyFill="1" applyBorder="1" applyAlignment="1">
      <alignment horizontal="right" wrapText="1"/>
    </xf>
    <xf numFmtId="44" fontId="0" fillId="0" borderId="40" xfId="11" applyFont="1" applyBorder="1"/>
    <xf numFmtId="0" fontId="7" fillId="8" borderId="90" xfId="0" applyFont="1" applyFill="1" applyBorder="1" applyAlignment="1" applyProtection="1">
      <alignment horizontal="right" vertical="center" wrapText="1"/>
    </xf>
    <xf numFmtId="0" fontId="34" fillId="10" borderId="0" xfId="13"/>
    <xf numFmtId="14" fontId="20" fillId="10" borderId="93" xfId="13" applyNumberFormat="1" applyFont="1" applyFill="1" applyBorder="1" applyAlignment="1">
      <alignment horizontal="right" wrapText="1"/>
    </xf>
    <xf numFmtId="0" fontId="20" fillId="10" borderId="93" xfId="13" applyFont="1" applyFill="1" applyBorder="1" applyAlignment="1">
      <alignment wrapText="1"/>
    </xf>
    <xf numFmtId="0" fontId="20" fillId="10" borderId="93" xfId="13" applyFont="1" applyFill="1" applyBorder="1" applyAlignment="1">
      <alignment horizontal="right" wrapText="1"/>
    </xf>
    <xf numFmtId="166" fontId="20" fillId="10" borderId="93" xfId="13" applyNumberFormat="1" applyFont="1" applyFill="1" applyBorder="1" applyAlignment="1">
      <alignment horizontal="right" wrapText="1"/>
    </xf>
    <xf numFmtId="0" fontId="34" fillId="10" borderId="93" xfId="13" applyBorder="1"/>
    <xf numFmtId="166" fontId="20" fillId="10" borderId="0" xfId="13" applyNumberFormat="1" applyFont="1" applyFill="1" applyBorder="1" applyAlignment="1">
      <alignment horizontal="right" wrapText="1"/>
    </xf>
    <xf numFmtId="0" fontId="20" fillId="10" borderId="95" xfId="13" applyFont="1" applyFill="1" applyBorder="1" applyAlignment="1">
      <alignment horizontal="right" wrapText="1"/>
    </xf>
    <xf numFmtId="0" fontId="20" fillId="10" borderId="94" xfId="13" applyFont="1" applyFill="1" applyBorder="1" applyAlignment="1">
      <alignment wrapText="1"/>
    </xf>
    <xf numFmtId="0" fontId="0" fillId="0" borderId="84" xfId="0" applyBorder="1"/>
    <xf numFmtId="0" fontId="0" fillId="0" borderId="96" xfId="0" applyBorder="1"/>
    <xf numFmtId="14" fontId="0" fillId="0" borderId="0" xfId="0" applyNumberFormat="1"/>
    <xf numFmtId="14" fontId="20" fillId="10" borderId="0" xfId="13" applyNumberFormat="1" applyFont="1" applyFill="1" applyBorder="1" applyAlignment="1">
      <alignment horizontal="right" wrapText="1"/>
    </xf>
    <xf numFmtId="0" fontId="20" fillId="10" borderId="0" xfId="13" applyFont="1" applyFill="1" applyBorder="1" applyAlignment="1">
      <alignment wrapText="1"/>
    </xf>
    <xf numFmtId="0" fontId="20" fillId="10" borderId="0" xfId="13" applyFont="1" applyFill="1" applyBorder="1" applyAlignment="1">
      <alignment horizontal="right" wrapText="1"/>
    </xf>
    <xf numFmtId="0" fontId="7" fillId="8" borderId="35" xfId="0" applyFont="1" applyFill="1" applyBorder="1" applyAlignment="1" applyProtection="1">
      <alignment horizontal="right" vertical="center" wrapText="1"/>
    </xf>
    <xf numFmtId="164" fontId="8" fillId="9" borderId="0" xfId="0" applyNumberFormat="1" applyFont="1" applyFill="1" applyBorder="1" applyAlignment="1" applyProtection="1">
      <alignment horizontal="right" vertical="center" wrapText="1"/>
    </xf>
    <xf numFmtId="164" fontId="9" fillId="10" borderId="0" xfId="0" applyNumberFormat="1" applyFont="1" applyFill="1" applyBorder="1" applyAlignment="1" applyProtection="1">
      <alignment horizontal="right" vertical="center" wrapText="1"/>
    </xf>
    <xf numFmtId="166" fontId="20" fillId="10" borderId="0" xfId="0" applyNumberFormat="1" applyFont="1" applyFill="1" applyBorder="1" applyAlignment="1">
      <alignment horizontal="right" wrapText="1"/>
    </xf>
    <xf numFmtId="164" fontId="9" fillId="10" borderId="36" xfId="0" applyNumberFormat="1" applyFont="1" applyFill="1" applyBorder="1" applyAlignment="1" applyProtection="1">
      <alignment horizontal="right" vertical="center" wrapText="1"/>
    </xf>
    <xf numFmtId="0" fontId="7" fillId="8" borderId="0" xfId="0" applyFont="1" applyFill="1" applyBorder="1" applyAlignment="1" applyProtection="1">
      <alignment horizontal="right" vertical="center" wrapText="1"/>
    </xf>
    <xf numFmtId="0" fontId="6" fillId="7" borderId="12" xfId="0" applyFont="1" applyFill="1" applyBorder="1" applyAlignment="1" applyProtection="1">
      <alignment horizontal="right" vertical="center" wrapText="1"/>
    </xf>
    <xf numFmtId="14" fontId="4" fillId="5" borderId="12" xfId="0" applyNumberFormat="1" applyFont="1" applyFill="1" applyBorder="1" applyAlignment="1" applyProtection="1">
      <alignment horizontal="right" vertical="center" wrapText="1"/>
    </xf>
    <xf numFmtId="14" fontId="4" fillId="5" borderId="15" xfId="0" applyNumberFormat="1" applyFont="1" applyFill="1" applyBorder="1" applyAlignment="1" applyProtection="1">
      <alignment horizontal="right" vertical="center" wrapText="1"/>
    </xf>
    <xf numFmtId="0" fontId="6" fillId="7" borderId="98" xfId="0" applyFont="1" applyFill="1" applyBorder="1" applyAlignment="1" applyProtection="1">
      <alignment horizontal="right" vertical="center" wrapText="1"/>
    </xf>
    <xf numFmtId="166" fontId="20" fillId="10" borderId="94" xfId="13" applyNumberFormat="1" applyFont="1" applyFill="1" applyBorder="1" applyAlignment="1">
      <alignment horizontal="right" wrapText="1"/>
    </xf>
    <xf numFmtId="164" fontId="9" fillId="10" borderId="100" xfId="0" applyNumberFormat="1" applyFont="1" applyFill="1" applyBorder="1" applyAlignment="1" applyProtection="1">
      <alignment horizontal="right" vertical="center" wrapText="1"/>
    </xf>
    <xf numFmtId="166" fontId="20" fillId="10" borderId="101" xfId="13" applyNumberFormat="1" applyFont="1" applyFill="1" applyBorder="1" applyAlignment="1">
      <alignment horizontal="right" wrapText="1"/>
    </xf>
    <xf numFmtId="166" fontId="28" fillId="10" borderId="93" xfId="2" applyNumberFormat="1" applyFont="1" applyFill="1" applyBorder="1" applyAlignment="1">
      <alignment horizontal="right" wrapText="1"/>
    </xf>
    <xf numFmtId="14" fontId="20" fillId="10" borderId="93" xfId="2" applyNumberFormat="1" applyFont="1" applyFill="1" applyBorder="1" applyAlignment="1">
      <alignment horizontal="right" wrapText="1"/>
    </xf>
    <xf numFmtId="0" fontId="20" fillId="10" borderId="93" xfId="2" applyFont="1" applyFill="1" applyBorder="1" applyAlignment="1">
      <alignment wrapText="1"/>
    </xf>
    <xf numFmtId="0" fontId="20" fillId="10" borderId="93" xfId="2" applyFont="1" applyFill="1" applyBorder="1" applyAlignment="1">
      <alignment horizontal="right" wrapText="1"/>
    </xf>
    <xf numFmtId="166" fontId="20" fillId="10" borderId="93" xfId="2" applyNumberFormat="1" applyFont="1" applyFill="1" applyBorder="1" applyAlignment="1">
      <alignment horizontal="right" wrapText="1"/>
    </xf>
    <xf numFmtId="14" fontId="20" fillId="10" borderId="0" xfId="2" applyNumberFormat="1" applyFont="1" applyFill="1" applyBorder="1" applyAlignment="1">
      <alignment horizontal="right" wrapText="1"/>
    </xf>
    <xf numFmtId="0" fontId="20" fillId="10" borderId="0" xfId="2" applyFont="1" applyFill="1" applyBorder="1" applyAlignment="1">
      <alignment wrapText="1"/>
    </xf>
    <xf numFmtId="0" fontId="20" fillId="10" borderId="0" xfId="2" applyFont="1" applyFill="1" applyBorder="1" applyAlignment="1">
      <alignment horizontal="right" wrapText="1"/>
    </xf>
    <xf numFmtId="166" fontId="20" fillId="10" borderId="0" xfId="2" applyNumberFormat="1" applyFont="1" applyFill="1" applyBorder="1" applyAlignment="1">
      <alignment horizontal="right" wrapText="1"/>
    </xf>
    <xf numFmtId="166" fontId="20" fillId="10" borderId="94" xfId="2" applyNumberFormat="1" applyFont="1" applyFill="1" applyBorder="1" applyAlignment="1">
      <alignment horizontal="right" wrapText="1"/>
    </xf>
    <xf numFmtId="0" fontId="20" fillId="10" borderId="95" xfId="2" applyFont="1" applyFill="1" applyBorder="1" applyAlignment="1">
      <alignment horizontal="right" wrapText="1"/>
    </xf>
    <xf numFmtId="0" fontId="20" fillId="10" borderId="94" xfId="2" applyFont="1" applyFill="1" applyBorder="1" applyAlignment="1">
      <alignment wrapText="1"/>
    </xf>
    <xf numFmtId="166" fontId="20" fillId="10" borderId="103" xfId="2" applyNumberFormat="1" applyFont="1" applyFill="1" applyBorder="1" applyAlignment="1">
      <alignment horizontal="right" wrapText="1"/>
    </xf>
    <xf numFmtId="0" fontId="20" fillId="10" borderId="104" xfId="2" applyFont="1" applyFill="1" applyBorder="1" applyAlignment="1">
      <alignment horizontal="right" wrapText="1"/>
    </xf>
    <xf numFmtId="166" fontId="20" fillId="10" borderId="105" xfId="2" applyNumberFormat="1" applyFont="1" applyFill="1" applyBorder="1" applyAlignment="1">
      <alignment horizontal="right" wrapText="1"/>
    </xf>
    <xf numFmtId="166" fontId="20" fillId="10" borderId="106" xfId="2" applyNumberFormat="1" applyFont="1" applyFill="1" applyBorder="1" applyAlignment="1">
      <alignment horizontal="right" wrapText="1"/>
    </xf>
    <xf numFmtId="166" fontId="28" fillId="10" borderId="0" xfId="1" applyNumberFormat="1" applyFont="1" applyFill="1" applyBorder="1" applyAlignment="1">
      <alignment horizontal="right" wrapText="1"/>
    </xf>
    <xf numFmtId="0" fontId="20" fillId="10" borderId="97" xfId="2" applyFont="1" applyFill="1" applyBorder="1" applyAlignment="1">
      <alignment wrapText="1"/>
    </xf>
    <xf numFmtId="166" fontId="20" fillId="10" borderId="99" xfId="2" applyNumberFormat="1" applyFont="1" applyFill="1" applyBorder="1" applyAlignment="1">
      <alignment horizontal="right" wrapText="1"/>
    </xf>
    <xf numFmtId="0" fontId="20" fillId="10" borderId="93" xfId="14" applyFont="1" applyFill="1" applyBorder="1" applyAlignment="1">
      <alignment wrapText="1"/>
    </xf>
    <xf numFmtId="14" fontId="20" fillId="10" borderId="93" xfId="14" applyNumberFormat="1" applyFont="1" applyFill="1" applyBorder="1" applyAlignment="1">
      <alignment horizontal="right" wrapText="1"/>
    </xf>
    <xf numFmtId="0" fontId="20" fillId="10" borderId="93" xfId="14" applyFont="1" applyFill="1" applyBorder="1" applyAlignment="1">
      <alignment horizontal="right" wrapText="1"/>
    </xf>
    <xf numFmtId="166" fontId="20" fillId="10" borderId="93" xfId="14" applyNumberFormat="1" applyFont="1" applyFill="1" applyBorder="1" applyAlignment="1">
      <alignment horizontal="right" wrapText="1"/>
    </xf>
    <xf numFmtId="14" fontId="20" fillId="10" borderId="0" xfId="14" applyNumberFormat="1" applyFont="1" applyFill="1" applyBorder="1" applyAlignment="1">
      <alignment horizontal="right" wrapText="1"/>
    </xf>
    <xf numFmtId="0" fontId="20" fillId="10" borderId="0" xfId="14" applyFont="1" applyFill="1" applyBorder="1" applyAlignment="1">
      <alignment wrapText="1"/>
    </xf>
    <xf numFmtId="0" fontId="20" fillId="10" borderId="0" xfId="14" applyFont="1" applyFill="1" applyBorder="1" applyAlignment="1">
      <alignment horizontal="right" wrapText="1"/>
    </xf>
    <xf numFmtId="166" fontId="20" fillId="10" borderId="0" xfId="14" applyNumberFormat="1" applyFont="1" applyFill="1" applyBorder="1" applyAlignment="1">
      <alignment horizontal="right" wrapText="1"/>
    </xf>
    <xf numFmtId="164" fontId="30" fillId="9" borderId="0" xfId="0" applyNumberFormat="1" applyFont="1" applyFill="1" applyBorder="1" applyAlignment="1" applyProtection="1">
      <alignment horizontal="right" vertical="center" wrapText="1"/>
    </xf>
    <xf numFmtId="0" fontId="20" fillId="10" borderId="95" xfId="14" applyFont="1" applyFill="1" applyBorder="1" applyAlignment="1">
      <alignment horizontal="right" wrapText="1"/>
    </xf>
    <xf numFmtId="0" fontId="20" fillId="10" borderId="92" xfId="14" applyFont="1" applyFill="1" applyBorder="1" applyAlignment="1">
      <alignment wrapText="1"/>
    </xf>
    <xf numFmtId="0" fontId="20" fillId="10" borderId="94" xfId="14" applyFont="1" applyFill="1" applyBorder="1" applyAlignment="1">
      <alignment wrapText="1"/>
    </xf>
    <xf numFmtId="0" fontId="20" fillId="10" borderId="84" xfId="14" applyFont="1" applyFill="1" applyBorder="1" applyAlignment="1">
      <alignment wrapText="1"/>
    </xf>
    <xf numFmtId="166" fontId="20" fillId="10" borderId="92" xfId="14" applyNumberFormat="1" applyFont="1" applyFill="1" applyBorder="1" applyAlignment="1">
      <alignment horizontal="right" wrapText="1"/>
    </xf>
    <xf numFmtId="166" fontId="20" fillId="10" borderId="94" xfId="14" applyNumberFormat="1" applyFont="1" applyFill="1" applyBorder="1" applyAlignment="1">
      <alignment horizontal="right" wrapText="1"/>
    </xf>
    <xf numFmtId="166" fontId="20" fillId="10" borderId="81" xfId="14" applyNumberFormat="1" applyFont="1" applyFill="1" applyBorder="1" applyAlignment="1">
      <alignment horizontal="right" wrapText="1"/>
    </xf>
    <xf numFmtId="164" fontId="8" fillId="9" borderId="46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Border="1"/>
    <xf numFmtId="164" fontId="30" fillId="10" borderId="68" xfId="0" applyNumberFormat="1" applyFont="1" applyFill="1" applyBorder="1" applyAlignment="1" applyProtection="1">
      <alignment horizontal="right" vertical="center" wrapText="1"/>
    </xf>
    <xf numFmtId="165" fontId="9" fillId="10" borderId="46" xfId="0" applyNumberFormat="1" applyFont="1" applyFill="1" applyBorder="1" applyAlignment="1" applyProtection="1">
      <alignment horizontal="right" vertical="center" wrapText="1"/>
    </xf>
    <xf numFmtId="164" fontId="9" fillId="10" borderId="108" xfId="0" applyNumberFormat="1" applyFont="1" applyFill="1" applyBorder="1" applyAlignment="1" applyProtection="1">
      <alignment horizontal="right" vertical="center" wrapText="1"/>
    </xf>
    <xf numFmtId="164" fontId="9" fillId="10" borderId="84" xfId="0" applyNumberFormat="1" applyFont="1" applyFill="1" applyBorder="1" applyAlignment="1" applyProtection="1">
      <alignment horizontal="right" vertical="center" wrapText="1"/>
    </xf>
    <xf numFmtId="164" fontId="9" fillId="10" borderId="19" xfId="0" applyNumberFormat="1" applyFont="1" applyFill="1" applyBorder="1" applyAlignment="1" applyProtection="1">
      <alignment horizontal="right" vertical="center" wrapText="1"/>
    </xf>
    <xf numFmtId="14" fontId="20" fillId="10" borderId="93" xfId="15" applyNumberFormat="1" applyFont="1" applyFill="1" applyBorder="1" applyAlignment="1">
      <alignment horizontal="right" wrapText="1"/>
    </xf>
    <xf numFmtId="0" fontId="20" fillId="10" borderId="93" xfId="15" applyFont="1" applyFill="1" applyBorder="1" applyAlignment="1">
      <alignment wrapText="1"/>
    </xf>
    <xf numFmtId="0" fontId="20" fillId="10" borderId="93" xfId="15" applyFont="1" applyFill="1" applyBorder="1" applyAlignment="1">
      <alignment horizontal="right" wrapText="1"/>
    </xf>
    <xf numFmtId="166" fontId="20" fillId="10" borderId="93" xfId="15" applyNumberFormat="1" applyFont="1" applyFill="1" applyBorder="1" applyAlignment="1">
      <alignment horizontal="right" wrapText="1"/>
    </xf>
    <xf numFmtId="0" fontId="20" fillId="10" borderId="93" xfId="0" applyFont="1" applyFill="1" applyBorder="1" applyAlignment="1">
      <alignment horizontal="right" wrapText="1"/>
    </xf>
    <xf numFmtId="166" fontId="20" fillId="10" borderId="93" xfId="0" applyNumberFormat="1" applyFont="1" applyFill="1" applyBorder="1" applyAlignment="1">
      <alignment horizontal="right" wrapText="1"/>
    </xf>
    <xf numFmtId="14" fontId="20" fillId="10" borderId="93" xfId="0" applyNumberFormat="1" applyFont="1" applyFill="1" applyBorder="1" applyAlignment="1">
      <alignment horizontal="right" wrapText="1"/>
    </xf>
    <xf numFmtId="0" fontId="20" fillId="10" borderId="93" xfId="0" applyFont="1" applyFill="1" applyBorder="1" applyAlignment="1">
      <alignment wrapText="1"/>
    </xf>
    <xf numFmtId="8" fontId="0" fillId="0" borderId="0" xfId="0" applyNumberFormat="1"/>
    <xf numFmtId="164" fontId="30" fillId="10" borderId="0" xfId="0" applyNumberFormat="1" applyFont="1" applyFill="1" applyBorder="1" applyAlignment="1" applyProtection="1">
      <alignment horizontal="right" wrapText="1"/>
    </xf>
    <xf numFmtId="0" fontId="31" fillId="0" borderId="84" xfId="0" applyFont="1" applyBorder="1"/>
    <xf numFmtId="0" fontId="20" fillId="10" borderId="95" xfId="15" applyFont="1" applyFill="1" applyBorder="1" applyAlignment="1">
      <alignment horizontal="right" wrapText="1"/>
    </xf>
    <xf numFmtId="0" fontId="30" fillId="3" borderId="0" xfId="0" applyFont="1" applyFill="1" applyBorder="1" applyAlignment="1" applyProtection="1">
      <alignment vertical="center" wrapText="1"/>
    </xf>
    <xf numFmtId="0" fontId="20" fillId="10" borderId="95" xfId="0" applyFont="1" applyFill="1" applyBorder="1" applyAlignment="1">
      <alignment horizontal="right" wrapText="1"/>
    </xf>
    <xf numFmtId="0" fontId="20" fillId="10" borderId="95" xfId="0" applyFont="1" applyFill="1" applyBorder="1" applyAlignment="1">
      <alignment wrapText="1"/>
    </xf>
    <xf numFmtId="166" fontId="20" fillId="10" borderId="95" xfId="0" applyNumberFormat="1" applyFont="1" applyFill="1" applyBorder="1" applyAlignment="1">
      <alignment horizontal="right" wrapText="1"/>
    </xf>
    <xf numFmtId="0" fontId="20" fillId="10" borderId="92" xfId="15" applyFont="1" applyFill="1" applyBorder="1" applyAlignment="1">
      <alignment wrapText="1"/>
    </xf>
    <xf numFmtId="0" fontId="20" fillId="10" borderId="94" xfId="15" applyFont="1" applyFill="1" applyBorder="1" applyAlignment="1">
      <alignment wrapText="1"/>
    </xf>
    <xf numFmtId="3" fontId="20" fillId="10" borderId="94" xfId="0" applyNumberFormat="1" applyFont="1" applyFill="1" applyBorder="1" applyAlignment="1">
      <alignment horizontal="left" wrapText="1"/>
    </xf>
    <xf numFmtId="0" fontId="30" fillId="8" borderId="110" xfId="0" applyFont="1" applyFill="1" applyBorder="1" applyAlignment="1" applyProtection="1">
      <alignment horizontal="right" vertical="center" wrapText="1"/>
    </xf>
    <xf numFmtId="166" fontId="20" fillId="10" borderId="94" xfId="15" applyNumberFormat="1" applyFont="1" applyFill="1" applyBorder="1" applyAlignment="1">
      <alignment horizontal="right" wrapText="1"/>
    </xf>
    <xf numFmtId="166" fontId="20" fillId="10" borderId="94" xfId="0" applyNumberFormat="1" applyFont="1" applyFill="1" applyBorder="1" applyAlignment="1">
      <alignment horizontal="right" wrapText="1"/>
    </xf>
    <xf numFmtId="8" fontId="0" fillId="0" borderId="84" xfId="0" applyNumberFormat="1" applyBorder="1"/>
    <xf numFmtId="164" fontId="30" fillId="10" borderId="84" xfId="0" applyNumberFormat="1" applyFont="1" applyFill="1" applyBorder="1" applyAlignment="1" applyProtection="1">
      <alignment horizontal="right" wrapText="1"/>
    </xf>
    <xf numFmtId="0" fontId="31" fillId="0" borderId="81" xfId="0" applyFont="1" applyBorder="1"/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right"/>
    </xf>
    <xf numFmtId="14" fontId="20" fillId="10" borderId="93" xfId="16" applyNumberFormat="1" applyFont="1" applyFill="1" applyBorder="1" applyAlignment="1">
      <alignment horizontal="right" wrapText="1"/>
    </xf>
    <xf numFmtId="0" fontId="20" fillId="10" borderId="93" xfId="16" applyFont="1" applyFill="1" applyBorder="1" applyAlignment="1">
      <alignment wrapText="1"/>
    </xf>
    <xf numFmtId="0" fontId="20" fillId="10" borderId="93" xfId="16" applyFont="1" applyFill="1" applyBorder="1" applyAlignment="1">
      <alignment horizontal="right" wrapText="1"/>
    </xf>
    <xf numFmtId="166" fontId="20" fillId="10" borderId="93" xfId="16" applyNumberFormat="1" applyFont="1" applyFill="1" applyBorder="1" applyAlignment="1">
      <alignment horizontal="right" wrapText="1"/>
    </xf>
    <xf numFmtId="2" fontId="0" fillId="0" borderId="41" xfId="0" applyNumberFormat="1" applyBorder="1"/>
    <xf numFmtId="14" fontId="20" fillId="10" borderId="93" xfId="17" applyNumberFormat="1" applyFont="1" applyFill="1" applyBorder="1" applyAlignment="1">
      <alignment horizontal="right" wrapText="1"/>
    </xf>
    <xf numFmtId="0" fontId="20" fillId="10" borderId="93" xfId="17" applyFont="1" applyFill="1" applyBorder="1" applyAlignment="1">
      <alignment wrapText="1"/>
    </xf>
    <xf numFmtId="0" fontId="20" fillId="10" borderId="93" xfId="17" applyFont="1" applyFill="1" applyBorder="1" applyAlignment="1">
      <alignment horizontal="right" wrapText="1"/>
    </xf>
    <xf numFmtId="166" fontId="20" fillId="10" borderId="93" xfId="17" applyNumberFormat="1" applyFont="1" applyFill="1" applyBorder="1" applyAlignment="1">
      <alignment horizontal="right" wrapText="1"/>
    </xf>
    <xf numFmtId="166" fontId="20" fillId="10" borderId="92" xfId="17" applyNumberFormat="1" applyFont="1" applyFill="1" applyBorder="1" applyAlignment="1">
      <alignment horizontal="right" wrapText="1"/>
    </xf>
    <xf numFmtId="0" fontId="20" fillId="10" borderId="93" xfId="18" applyFont="1" applyFill="1" applyBorder="1" applyAlignment="1">
      <alignment wrapText="1"/>
    </xf>
    <xf numFmtId="14" fontId="20" fillId="10" borderId="93" xfId="18" applyNumberFormat="1" applyFont="1" applyFill="1" applyBorder="1" applyAlignment="1">
      <alignment horizontal="right" wrapText="1"/>
    </xf>
    <xf numFmtId="0" fontId="20" fillId="10" borderId="93" xfId="18" applyFont="1" applyFill="1" applyBorder="1" applyAlignment="1">
      <alignment horizontal="right" wrapText="1"/>
    </xf>
    <xf numFmtId="166" fontId="20" fillId="10" borderId="93" xfId="18" applyNumberFormat="1" applyFont="1" applyFill="1" applyBorder="1" applyAlignment="1">
      <alignment horizontal="right" wrapText="1"/>
    </xf>
    <xf numFmtId="166" fontId="20" fillId="10" borderId="93" xfId="19" applyNumberFormat="1" applyFont="1" applyFill="1" applyBorder="1" applyAlignment="1">
      <alignment horizontal="right" wrapText="1"/>
    </xf>
    <xf numFmtId="14" fontId="20" fillId="10" borderId="93" xfId="19" applyNumberFormat="1" applyFont="1" applyFill="1" applyBorder="1" applyAlignment="1">
      <alignment horizontal="right" wrapText="1"/>
    </xf>
    <xf numFmtId="0" fontId="20" fillId="10" borderId="93" xfId="19" applyFont="1" applyFill="1" applyBorder="1" applyAlignment="1">
      <alignment wrapText="1"/>
    </xf>
    <xf numFmtId="14" fontId="20" fillId="10" borderId="93" xfId="20" applyNumberFormat="1" applyFont="1" applyFill="1" applyBorder="1" applyAlignment="1">
      <alignment horizontal="right" wrapText="1"/>
    </xf>
    <xf numFmtId="0" fontId="20" fillId="10" borderId="93" xfId="20" applyFont="1" applyFill="1" applyBorder="1" applyAlignment="1">
      <alignment wrapText="1"/>
    </xf>
    <xf numFmtId="0" fontId="20" fillId="10" borderId="93" xfId="20" applyFont="1" applyFill="1" applyBorder="1" applyAlignment="1">
      <alignment horizontal="right" wrapText="1"/>
    </xf>
    <xf numFmtId="166" fontId="20" fillId="10" borderId="93" xfId="20" applyNumberFormat="1" applyFont="1" applyFill="1" applyBorder="1" applyAlignment="1">
      <alignment horizontal="right" wrapText="1"/>
    </xf>
    <xf numFmtId="0" fontId="20" fillId="10" borderId="95" xfId="20" applyFont="1" applyFill="1" applyBorder="1" applyAlignment="1">
      <alignment horizontal="right" wrapText="1"/>
    </xf>
    <xf numFmtId="0" fontId="20" fillId="10" borderId="92" xfId="20" applyFont="1" applyFill="1" applyBorder="1" applyAlignment="1">
      <alignment wrapText="1"/>
    </xf>
    <xf numFmtId="0" fontId="20" fillId="10" borderId="94" xfId="20" applyFont="1" applyFill="1" applyBorder="1" applyAlignment="1">
      <alignment wrapText="1"/>
    </xf>
    <xf numFmtId="166" fontId="20" fillId="10" borderId="93" xfId="12" applyNumberFormat="1" applyFont="1" applyFill="1" applyBorder="1" applyAlignment="1">
      <alignment horizontal="right" wrapText="1"/>
    </xf>
    <xf numFmtId="14" fontId="20" fillId="10" borderId="93" xfId="21" applyNumberFormat="1" applyFont="1" applyFill="1" applyBorder="1" applyAlignment="1">
      <alignment horizontal="right" wrapText="1"/>
    </xf>
    <xf numFmtId="0" fontId="20" fillId="10" borderId="93" xfId="21" applyFont="1" applyFill="1" applyBorder="1" applyAlignment="1">
      <alignment wrapText="1"/>
    </xf>
    <xf numFmtId="0" fontId="20" fillId="10" borderId="93" xfId="21" applyFont="1" applyFill="1" applyBorder="1" applyAlignment="1">
      <alignment horizontal="right" wrapText="1"/>
    </xf>
    <xf numFmtId="0" fontId="20" fillId="10" borderId="92" xfId="21" applyFont="1" applyFill="1" applyBorder="1" applyAlignment="1">
      <alignment wrapText="1"/>
    </xf>
    <xf numFmtId="0" fontId="20" fillId="10" borderId="94" xfId="21" applyFont="1" applyFill="1" applyBorder="1" applyAlignment="1">
      <alignment wrapText="1"/>
    </xf>
    <xf numFmtId="0" fontId="20" fillId="10" borderId="112" xfId="12" applyFont="1" applyFill="1" applyBorder="1" applyAlignment="1">
      <alignment horizontal="right" wrapText="1"/>
    </xf>
    <xf numFmtId="166" fontId="0" fillId="0" borderId="25" xfId="0" applyNumberFormat="1" applyBorder="1"/>
    <xf numFmtId="166" fontId="0" fillId="0" borderId="84" xfId="0" applyNumberFormat="1" applyBorder="1"/>
    <xf numFmtId="166" fontId="20" fillId="10" borderId="92" xfId="13" applyNumberFormat="1" applyFont="1" applyFill="1" applyBorder="1" applyAlignment="1">
      <alignment horizontal="right" wrapText="1"/>
    </xf>
    <xf numFmtId="166" fontId="20" fillId="10" borderId="113" xfId="12" applyNumberFormat="1" applyFont="1" applyFill="1" applyBorder="1" applyAlignment="1">
      <alignment horizontal="right" wrapText="1"/>
    </xf>
    <xf numFmtId="164" fontId="9" fillId="10" borderId="114" xfId="0" applyNumberFormat="1" applyFont="1" applyFill="1" applyBorder="1" applyAlignment="1" applyProtection="1">
      <alignment horizontal="right" vertical="center" wrapText="1"/>
    </xf>
    <xf numFmtId="165" fontId="17" fillId="0" borderId="63" xfId="0" applyNumberFormat="1" applyFont="1" applyBorder="1"/>
    <xf numFmtId="0" fontId="7" fillId="8" borderId="115" xfId="0" applyFont="1" applyFill="1" applyBorder="1" applyAlignment="1" applyProtection="1">
      <alignment horizontal="right" vertical="center" wrapText="1"/>
    </xf>
    <xf numFmtId="0" fontId="7" fillId="8" borderId="116" xfId="0" applyFont="1" applyFill="1" applyBorder="1" applyAlignment="1" applyProtection="1">
      <alignment horizontal="right" vertical="center" wrapText="1"/>
    </xf>
    <xf numFmtId="166" fontId="20" fillId="10" borderId="102" xfId="13" applyNumberFormat="1" applyFont="1" applyFill="1" applyBorder="1" applyAlignment="1">
      <alignment horizontal="right" wrapText="1"/>
    </xf>
    <xf numFmtId="166" fontId="28" fillId="10" borderId="0" xfId="2" applyNumberFormat="1" applyFont="1" applyFill="1" applyBorder="1" applyAlignment="1">
      <alignment horizontal="right" wrapText="1"/>
    </xf>
    <xf numFmtId="0" fontId="20" fillId="10" borderId="117" xfId="13" applyFont="1" applyFill="1" applyBorder="1" applyAlignment="1">
      <alignment horizontal="right" wrapText="1"/>
    </xf>
    <xf numFmtId="0" fontId="20" fillId="10" borderId="107" xfId="13" applyFont="1" applyFill="1" applyBorder="1" applyAlignment="1">
      <alignment wrapText="1"/>
    </xf>
    <xf numFmtId="0" fontId="20" fillId="10" borderId="91" xfId="13" applyFont="1" applyFill="1" applyBorder="1" applyAlignment="1">
      <alignment horizontal="right" wrapText="1"/>
    </xf>
    <xf numFmtId="0" fontId="0" fillId="0" borderId="115" xfId="0" applyBorder="1"/>
    <xf numFmtId="166" fontId="20" fillId="10" borderId="107" xfId="13" applyNumberFormat="1" applyFont="1" applyFill="1" applyBorder="1" applyAlignment="1">
      <alignment horizontal="right" wrapText="1"/>
    </xf>
    <xf numFmtId="164" fontId="9" fillId="10" borderId="118" xfId="0" applyNumberFormat="1" applyFont="1" applyFill="1" applyBorder="1" applyAlignment="1" applyProtection="1">
      <alignment horizontal="right" vertical="center" wrapText="1"/>
    </xf>
    <xf numFmtId="164" fontId="9" fillId="10" borderId="10" xfId="0" applyNumberFormat="1" applyFont="1" applyFill="1" applyBorder="1" applyAlignment="1" applyProtection="1">
      <alignment horizontal="right" vertical="center" wrapText="1"/>
    </xf>
    <xf numFmtId="0" fontId="7" fillId="8" borderId="119" xfId="0" applyFont="1" applyFill="1" applyBorder="1" applyAlignment="1" applyProtection="1">
      <alignment horizontal="right" vertical="center" wrapText="1"/>
    </xf>
    <xf numFmtId="164" fontId="9" fillId="10" borderId="120" xfId="0" applyNumberFormat="1" applyFont="1" applyFill="1" applyBorder="1" applyAlignment="1" applyProtection="1">
      <alignment horizontal="right" vertical="center" wrapText="1"/>
    </xf>
    <xf numFmtId="0" fontId="10" fillId="0" borderId="121" xfId="0" applyFont="1" applyBorder="1"/>
    <xf numFmtId="0" fontId="10" fillId="0" borderId="122" xfId="0" applyFont="1" applyBorder="1"/>
    <xf numFmtId="0" fontId="0" fillId="0" borderId="123" xfId="0" applyBorder="1"/>
    <xf numFmtId="14" fontId="20" fillId="10" borderId="93" xfId="22" applyNumberFormat="1" applyFont="1" applyFill="1" applyBorder="1" applyAlignment="1">
      <alignment horizontal="right" wrapText="1"/>
    </xf>
    <xf numFmtId="0" fontId="20" fillId="10" borderId="93" xfId="22" applyFont="1" applyFill="1" applyBorder="1" applyAlignment="1">
      <alignment wrapText="1"/>
    </xf>
    <xf numFmtId="0" fontId="20" fillId="10" borderId="93" xfId="22" applyFont="1" applyFill="1" applyBorder="1" applyAlignment="1">
      <alignment horizontal="right" wrapText="1"/>
    </xf>
    <xf numFmtId="166" fontId="20" fillId="10" borderId="93" xfId="22" applyNumberFormat="1" applyFont="1" applyFill="1" applyBorder="1" applyAlignment="1">
      <alignment horizontal="right" wrapText="1"/>
    </xf>
    <xf numFmtId="0" fontId="20" fillId="10" borderId="95" xfId="22" applyFont="1" applyFill="1" applyBorder="1" applyAlignment="1">
      <alignment horizontal="right" wrapText="1"/>
    </xf>
    <xf numFmtId="0" fontId="20" fillId="10" borderId="92" xfId="22" applyFont="1" applyFill="1" applyBorder="1" applyAlignment="1">
      <alignment wrapText="1"/>
    </xf>
    <xf numFmtId="14" fontId="20" fillId="10" borderId="93" xfId="23" applyNumberFormat="1" applyFont="1" applyFill="1" applyBorder="1" applyAlignment="1">
      <alignment horizontal="right" wrapText="1"/>
    </xf>
    <xf numFmtId="0" fontId="20" fillId="10" borderId="93" xfId="23" applyFont="1" applyFill="1" applyBorder="1" applyAlignment="1">
      <alignment wrapText="1"/>
    </xf>
    <xf numFmtId="0" fontId="20" fillId="10" borderId="93" xfId="23" applyFont="1" applyFill="1" applyBorder="1" applyAlignment="1">
      <alignment horizontal="right" wrapText="1"/>
    </xf>
    <xf numFmtId="166" fontId="20" fillId="10" borderId="93" xfId="23" applyNumberFormat="1" applyFont="1" applyFill="1" applyBorder="1" applyAlignment="1">
      <alignment horizontal="right" wrapText="1"/>
    </xf>
    <xf numFmtId="0" fontId="20" fillId="10" borderId="95" xfId="23" applyFont="1" applyFill="1" applyBorder="1" applyAlignment="1">
      <alignment horizontal="right" wrapText="1"/>
    </xf>
    <xf numFmtId="0" fontId="20" fillId="10" borderId="92" xfId="23" applyFont="1" applyFill="1" applyBorder="1" applyAlignment="1">
      <alignment wrapText="1"/>
    </xf>
    <xf numFmtId="0" fontId="20" fillId="10" borderId="94" xfId="23" applyFont="1" applyFill="1" applyBorder="1" applyAlignment="1">
      <alignment wrapText="1"/>
    </xf>
    <xf numFmtId="14" fontId="20" fillId="10" borderId="93" xfId="13" applyNumberFormat="1" applyFont="1" applyFill="1" applyBorder="1" applyAlignment="1">
      <alignment wrapText="1"/>
    </xf>
    <xf numFmtId="14" fontId="2" fillId="10" borderId="109" xfId="13" applyNumberFormat="1" applyFont="1" applyFill="1" applyBorder="1" applyAlignment="1">
      <alignment wrapText="1"/>
    </xf>
    <xf numFmtId="0" fontId="2" fillId="10" borderId="109" xfId="13" applyFont="1" applyFill="1" applyBorder="1" applyAlignment="1">
      <alignment horizontal="right" wrapText="1"/>
    </xf>
    <xf numFmtId="0" fontId="2" fillId="10" borderId="109" xfId="13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49" fontId="20" fillId="10" borderId="93" xfId="13" applyNumberFormat="1" applyFont="1" applyFill="1" applyBorder="1" applyAlignment="1">
      <alignment horizontal="right" wrapText="1"/>
    </xf>
    <xf numFmtId="49" fontId="2" fillId="3" borderId="10" xfId="0" applyNumberFormat="1" applyFont="1" applyFill="1" applyBorder="1" applyAlignment="1" applyProtection="1">
      <alignment horizontal="right" vertical="center" wrapText="1"/>
    </xf>
    <xf numFmtId="49" fontId="19" fillId="0" borderId="13" xfId="0" applyNumberFormat="1" applyFont="1" applyBorder="1" applyAlignment="1">
      <alignment horizontal="right"/>
    </xf>
    <xf numFmtId="49" fontId="17" fillId="0" borderId="13" xfId="0" applyNumberFormat="1" applyFont="1" applyBorder="1" applyAlignment="1">
      <alignment horizontal="right"/>
    </xf>
    <xf numFmtId="49" fontId="20" fillId="10" borderId="92" xfId="13" applyNumberFormat="1" applyFont="1" applyFill="1" applyBorder="1" applyAlignment="1">
      <alignment horizontal="right" wrapText="1"/>
    </xf>
    <xf numFmtId="49" fontId="20" fillId="10" borderId="94" xfId="13" applyNumberFormat="1" applyFont="1" applyFill="1" applyBorder="1" applyAlignment="1">
      <alignment horizontal="right" wrapText="1"/>
    </xf>
    <xf numFmtId="49" fontId="2" fillId="10" borderId="124" xfId="13" applyNumberFormat="1" applyFont="1" applyFill="1" applyBorder="1" applyAlignment="1">
      <alignment horizontal="right" wrapText="1"/>
    </xf>
    <xf numFmtId="49" fontId="20" fillId="10" borderId="107" xfId="13" applyNumberFormat="1" applyFont="1" applyFill="1" applyBorder="1" applyAlignment="1">
      <alignment horizontal="right" wrapText="1"/>
    </xf>
    <xf numFmtId="0" fontId="7" fillId="8" borderId="125" xfId="0" applyFont="1" applyFill="1" applyBorder="1" applyAlignment="1" applyProtection="1">
      <alignment horizontal="right" vertical="center" wrapText="1"/>
    </xf>
    <xf numFmtId="0" fontId="20" fillId="10" borderId="126" xfId="13" applyFont="1" applyFill="1" applyBorder="1" applyAlignment="1">
      <alignment horizontal="right" wrapText="1"/>
    </xf>
    <xf numFmtId="0" fontId="20" fillId="10" borderId="127" xfId="13" applyFont="1" applyFill="1" applyBorder="1" applyAlignment="1">
      <alignment horizontal="right" wrapText="1"/>
    </xf>
    <xf numFmtId="166" fontId="20" fillId="10" borderId="128" xfId="13" applyNumberFormat="1" applyFont="1" applyFill="1" applyBorder="1" applyAlignment="1">
      <alignment horizontal="right" wrapText="1"/>
    </xf>
    <xf numFmtId="0" fontId="20" fillId="10" borderId="115" xfId="13" applyFont="1" applyFill="1" applyBorder="1" applyAlignment="1">
      <alignment horizontal="right" wrapText="1"/>
    </xf>
    <xf numFmtId="0" fontId="33" fillId="10" borderId="95" xfId="12" applyFont="1" applyFill="1" applyBorder="1" applyAlignment="1">
      <alignment horizontal="right" wrapText="1"/>
    </xf>
    <xf numFmtId="0" fontId="7" fillId="8" borderId="129" xfId="0" applyFont="1" applyFill="1" applyBorder="1" applyAlignment="1" applyProtection="1">
      <alignment horizontal="right" vertical="center" wrapText="1"/>
    </xf>
    <xf numFmtId="166" fontId="20" fillId="10" borderId="130" xfId="13" applyNumberFormat="1" applyFont="1" applyFill="1" applyBorder="1" applyAlignment="1">
      <alignment horizontal="right" wrapText="1"/>
    </xf>
    <xf numFmtId="166" fontId="20" fillId="10" borderId="84" xfId="13" applyNumberFormat="1" applyFont="1" applyFill="1" applyBorder="1" applyAlignment="1">
      <alignment horizontal="right" wrapText="1"/>
    </xf>
    <xf numFmtId="166" fontId="20" fillId="10" borderId="131" xfId="13" applyNumberFormat="1" applyFont="1" applyFill="1" applyBorder="1" applyAlignment="1">
      <alignment horizontal="right" wrapText="1"/>
    </xf>
    <xf numFmtId="166" fontId="33" fillId="10" borderId="94" xfId="12" applyNumberFormat="1" applyFont="1" applyFill="1" applyBorder="1" applyAlignment="1">
      <alignment horizontal="right" wrapText="1"/>
    </xf>
    <xf numFmtId="0" fontId="19" fillId="0" borderId="63" xfId="0" applyFont="1" applyBorder="1" applyAlignment="1">
      <alignment horizontal="center" wrapText="1"/>
    </xf>
    <xf numFmtId="0" fontId="20" fillId="10" borderId="92" xfId="13" applyFont="1" applyFill="1" applyBorder="1" applyAlignment="1">
      <alignment wrapText="1"/>
    </xf>
    <xf numFmtId="0" fontId="20" fillId="10" borderId="0" xfId="22" applyFont="1" applyFill="1" applyBorder="1" applyAlignment="1">
      <alignment horizontal="right" wrapText="1"/>
    </xf>
    <xf numFmtId="0" fontId="20" fillId="10" borderId="84" xfId="13" applyFont="1" applyFill="1" applyBorder="1" applyAlignment="1">
      <alignment wrapText="1"/>
    </xf>
    <xf numFmtId="0" fontId="7" fillId="8" borderId="132" xfId="0" applyFont="1" applyFill="1" applyBorder="1" applyAlignment="1" applyProtection="1">
      <alignment horizontal="right" vertical="center" wrapText="1"/>
    </xf>
    <xf numFmtId="0" fontId="7" fillId="8" borderId="133" xfId="0" applyFont="1" applyFill="1" applyBorder="1" applyAlignment="1" applyProtection="1">
      <alignment horizontal="right" vertical="center" wrapText="1"/>
    </xf>
    <xf numFmtId="166" fontId="20" fillId="10" borderId="92" xfId="22" applyNumberFormat="1" applyFont="1" applyFill="1" applyBorder="1" applyAlignment="1">
      <alignment horizontal="right" wrapText="1"/>
    </xf>
    <xf numFmtId="166" fontId="20" fillId="10" borderId="94" xfId="22" applyNumberFormat="1" applyFont="1" applyFill="1" applyBorder="1" applyAlignment="1">
      <alignment horizontal="right" wrapText="1"/>
    </xf>
    <xf numFmtId="166" fontId="20" fillId="10" borderId="81" xfId="22" applyNumberFormat="1" applyFont="1" applyFill="1" applyBorder="1" applyAlignment="1">
      <alignment horizontal="right" wrapText="1"/>
    </xf>
    <xf numFmtId="166" fontId="20" fillId="10" borderId="99" xfId="13" applyNumberFormat="1" applyFont="1" applyFill="1" applyBorder="1" applyAlignment="1">
      <alignment horizontal="right" wrapText="1"/>
    </xf>
    <xf numFmtId="166" fontId="0" fillId="0" borderId="41" xfId="11" applyNumberFormat="1" applyFont="1" applyBorder="1"/>
    <xf numFmtId="0" fontId="0" fillId="0" borderId="111" xfId="0" applyBorder="1"/>
    <xf numFmtId="0" fontId="30" fillId="8" borderId="98" xfId="0" applyFont="1" applyFill="1" applyBorder="1" applyAlignment="1" applyProtection="1">
      <alignment horizontal="right" vertical="center" wrapText="1"/>
    </xf>
    <xf numFmtId="0" fontId="30" fillId="3" borderId="15" xfId="0" applyFont="1" applyFill="1" applyBorder="1" applyAlignment="1" applyProtection="1">
      <alignment vertical="center" wrapText="1"/>
    </xf>
    <xf numFmtId="166" fontId="30" fillId="10" borderId="107" xfId="0" applyNumberFormat="1" applyFont="1" applyFill="1" applyBorder="1" applyAlignment="1">
      <alignment horizontal="right" wrapText="1"/>
    </xf>
    <xf numFmtId="164" fontId="30" fillId="10" borderId="84" xfId="0" applyNumberFormat="1" applyFont="1" applyFill="1" applyBorder="1" applyAlignment="1" applyProtection="1">
      <alignment horizontal="right" vertical="center" wrapText="1"/>
    </xf>
    <xf numFmtId="0" fontId="17" fillId="0" borderId="134" xfId="0" applyFont="1" applyBorder="1"/>
    <xf numFmtId="0" fontId="0" fillId="0" borderId="135" xfId="0" applyBorder="1"/>
    <xf numFmtId="0" fontId="0" fillId="0" borderId="136" xfId="0" applyBorder="1"/>
    <xf numFmtId="0" fontId="0" fillId="10" borderId="115" xfId="0" applyFill="1" applyBorder="1"/>
    <xf numFmtId="0" fontId="0" fillId="10" borderId="0" xfId="0" applyFill="1" applyBorder="1"/>
    <xf numFmtId="14" fontId="20" fillId="10" borderId="138" xfId="13" applyNumberFormat="1" applyFont="1" applyFill="1" applyBorder="1" applyAlignment="1">
      <alignment horizontal="right" wrapText="1"/>
    </xf>
    <xf numFmtId="0" fontId="20" fillId="10" borderId="138" xfId="13" applyFont="1" applyFill="1" applyBorder="1" applyAlignment="1">
      <alignment wrapText="1"/>
    </xf>
    <xf numFmtId="166" fontId="20" fillId="10" borderId="138" xfId="13" applyNumberFormat="1" applyFont="1" applyFill="1" applyBorder="1" applyAlignment="1">
      <alignment horizontal="right" wrapText="1"/>
    </xf>
    <xf numFmtId="0" fontId="20" fillId="10" borderId="138" xfId="13" applyFont="1" applyFill="1" applyBorder="1" applyAlignment="1">
      <alignment horizontal="right" wrapText="1"/>
    </xf>
    <xf numFmtId="0" fontId="20" fillId="10" borderId="139" xfId="13" applyFont="1" applyFill="1" applyBorder="1" applyAlignment="1">
      <alignment wrapText="1"/>
    </xf>
    <xf numFmtId="0" fontId="20" fillId="10" borderId="140" xfId="13" applyFont="1" applyFill="1" applyBorder="1" applyAlignment="1">
      <alignment wrapText="1"/>
    </xf>
    <xf numFmtId="0" fontId="20" fillId="10" borderId="141" xfId="13" applyFont="1" applyFill="1" applyBorder="1" applyAlignment="1">
      <alignment wrapText="1"/>
    </xf>
    <xf numFmtId="0" fontId="20" fillId="10" borderId="139" xfId="13" applyFont="1" applyFill="1" applyBorder="1" applyAlignment="1">
      <alignment horizontal="right" wrapText="1"/>
    </xf>
    <xf numFmtId="0" fontId="0" fillId="10" borderId="137" xfId="0" applyFill="1" applyBorder="1"/>
    <xf numFmtId="0" fontId="0" fillId="0" borderId="137" xfId="0" applyBorder="1"/>
    <xf numFmtId="2" fontId="0" fillId="0" borderId="63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8" xfId="0" applyNumberFormat="1" applyBorder="1"/>
    <xf numFmtId="0" fontId="20" fillId="10" borderId="142" xfId="13" applyFont="1" applyFill="1" applyBorder="1" applyAlignment="1">
      <alignment wrapText="1"/>
    </xf>
    <xf numFmtId="0" fontId="0" fillId="0" borderId="143" xfId="0" applyBorder="1"/>
    <xf numFmtId="0" fontId="20" fillId="10" borderId="144" xfId="13" applyFont="1" applyFill="1" applyBorder="1" applyAlignment="1">
      <alignment horizontal="right" wrapText="1"/>
    </xf>
    <xf numFmtId="0" fontId="20" fillId="10" borderId="144" xfId="13" applyFont="1" applyFill="1" applyBorder="1" applyAlignment="1">
      <alignment wrapText="1"/>
    </xf>
    <xf numFmtId="166" fontId="28" fillId="10" borderId="0" xfId="10" applyNumberFormat="1" applyFont="1" applyFill="1" applyBorder="1" applyAlignment="1">
      <alignment horizontal="right" wrapText="1"/>
    </xf>
    <xf numFmtId="2" fontId="20" fillId="10" borderId="138" xfId="13" applyNumberFormat="1" applyFont="1" applyFill="1" applyBorder="1" applyAlignment="1">
      <alignment wrapText="1"/>
    </xf>
    <xf numFmtId="0" fontId="3" fillId="4" borderId="12" xfId="0" applyFont="1" applyFill="1" applyBorder="1" applyAlignment="1" applyProtection="1">
      <alignment vertical="center" wrapText="1"/>
    </xf>
    <xf numFmtId="0" fontId="20" fillId="10" borderId="145" xfId="13" applyFont="1" applyFill="1" applyBorder="1" applyAlignment="1">
      <alignment wrapText="1"/>
    </xf>
    <xf numFmtId="165" fontId="20" fillId="10" borderId="138" xfId="13" applyNumberFormat="1" applyFont="1" applyFill="1" applyBorder="1" applyAlignment="1">
      <alignment horizontal="right" wrapText="1"/>
    </xf>
    <xf numFmtId="165" fontId="35" fillId="10" borderId="0" xfId="13" applyNumberFormat="1" applyFont="1"/>
    <xf numFmtId="165" fontId="28" fillId="10" borderId="75" xfId="10" applyNumberFormat="1" applyFont="1" applyFill="1" applyBorder="1" applyAlignment="1">
      <alignment horizontal="right" wrapText="1"/>
    </xf>
    <xf numFmtId="8" fontId="0" fillId="0" borderId="135" xfId="0" applyNumberFormat="1" applyBorder="1"/>
    <xf numFmtId="14" fontId="2" fillId="10" borderId="0" xfId="0" applyNumberFormat="1" applyFont="1" applyFill="1" applyBorder="1" applyAlignment="1" applyProtection="1">
      <alignment horizontal="right" vertical="center" wrapText="1"/>
    </xf>
    <xf numFmtId="0" fontId="0" fillId="0" borderId="146" xfId="0" applyBorder="1"/>
    <xf numFmtId="0" fontId="14" fillId="2" borderId="147" xfId="0" applyFont="1" applyFill="1" applyBorder="1" applyAlignment="1" applyProtection="1">
      <alignment horizontal="center" vertical="center" wrapText="1"/>
    </xf>
    <xf numFmtId="0" fontId="14" fillId="2" borderId="123" xfId="0" applyFont="1" applyFill="1" applyBorder="1" applyAlignment="1" applyProtection="1">
      <alignment horizontal="center" vertical="center" wrapText="1"/>
    </xf>
    <xf numFmtId="14" fontId="20" fillId="10" borderId="93" xfId="24" applyNumberFormat="1" applyFont="1" applyFill="1" applyBorder="1" applyAlignment="1">
      <alignment horizontal="right" wrapText="1"/>
    </xf>
    <xf numFmtId="0" fontId="20" fillId="10" borderId="93" xfId="24" applyFont="1" applyFill="1" applyBorder="1" applyAlignment="1">
      <alignment wrapText="1"/>
    </xf>
    <xf numFmtId="166" fontId="20" fillId="10" borderId="93" xfId="24" applyNumberFormat="1" applyFont="1" applyFill="1" applyBorder="1" applyAlignment="1">
      <alignment horizontal="right" wrapText="1"/>
    </xf>
    <xf numFmtId="14" fontId="20" fillId="10" borderId="107" xfId="24" applyNumberFormat="1" applyFont="1" applyFill="1" applyBorder="1" applyAlignment="1">
      <alignment horizontal="right" wrapText="1"/>
    </xf>
    <xf numFmtId="0" fontId="20" fillId="10" borderId="91" xfId="24" applyFont="1" applyFill="1" applyBorder="1" applyAlignment="1">
      <alignment wrapText="1"/>
    </xf>
    <xf numFmtId="0" fontId="20" fillId="10" borderId="0" xfId="24" applyFont="1" applyFill="1" applyBorder="1" applyAlignment="1">
      <alignment wrapText="1"/>
    </xf>
    <xf numFmtId="0" fontId="14" fillId="2" borderId="148" xfId="0" applyFont="1" applyFill="1" applyBorder="1" applyAlignment="1" applyProtection="1">
      <alignment horizontal="center" vertical="center" wrapText="1"/>
    </xf>
    <xf numFmtId="0" fontId="14" fillId="3" borderId="149" xfId="0" applyFont="1" applyFill="1" applyBorder="1" applyAlignment="1" applyProtection="1">
      <alignment vertical="center" wrapText="1"/>
    </xf>
    <xf numFmtId="0" fontId="0" fillId="0" borderId="150" xfId="0" applyBorder="1" applyAlignment="1"/>
    <xf numFmtId="0" fontId="11" fillId="0" borderId="151" xfId="0" applyFont="1" applyBorder="1"/>
    <xf numFmtId="0" fontId="11" fillId="0" borderId="152" xfId="0" applyFont="1" applyBorder="1"/>
    <xf numFmtId="0" fontId="20" fillId="10" borderId="153" xfId="24" applyFont="1" applyFill="1" applyBorder="1" applyAlignment="1">
      <alignment wrapText="1"/>
    </xf>
    <xf numFmtId="0" fontId="20" fillId="10" borderId="154" xfId="24" applyFont="1" applyFill="1" applyBorder="1" applyAlignment="1">
      <alignment wrapText="1"/>
    </xf>
    <xf numFmtId="0" fontId="20" fillId="10" borderId="155" xfId="24" applyFont="1" applyFill="1" applyBorder="1" applyAlignment="1">
      <alignment wrapText="1"/>
    </xf>
    <xf numFmtId="166" fontId="20" fillId="10" borderId="155" xfId="24" applyNumberFormat="1" applyFont="1" applyFill="1" applyBorder="1" applyAlignment="1">
      <alignment horizontal="right" wrapText="1"/>
    </xf>
    <xf numFmtId="0" fontId="20" fillId="10" borderId="156" xfId="24" applyFont="1" applyFill="1" applyBorder="1" applyAlignment="1">
      <alignment horizontal="right" wrapText="1"/>
    </xf>
    <xf numFmtId="0" fontId="20" fillId="10" borderId="157" xfId="24" applyFont="1" applyFill="1" applyBorder="1" applyAlignment="1">
      <alignment wrapText="1"/>
    </xf>
    <xf numFmtId="0" fontId="20" fillId="10" borderId="158" xfId="24" applyFont="1" applyFill="1" applyBorder="1" applyAlignment="1">
      <alignment wrapText="1"/>
    </xf>
    <xf numFmtId="166" fontId="20" fillId="10" borderId="158" xfId="24" applyNumberFormat="1" applyFont="1" applyFill="1" applyBorder="1" applyAlignment="1">
      <alignment horizontal="right" wrapText="1"/>
    </xf>
    <xf numFmtId="0" fontId="20" fillId="10" borderId="159" xfId="24" applyFont="1" applyFill="1" applyBorder="1" applyAlignment="1">
      <alignment horizontal="right" wrapText="1"/>
    </xf>
    <xf numFmtId="166" fontId="28" fillId="10" borderId="135" xfId="10" applyNumberFormat="1" applyFont="1" applyFill="1" applyBorder="1" applyAlignment="1">
      <alignment horizontal="right" wrapText="1"/>
    </xf>
    <xf numFmtId="165" fontId="0" fillId="0" borderId="136" xfId="0" applyNumberFormat="1" applyBorder="1"/>
    <xf numFmtId="14" fontId="33" fillId="10" borderId="160" xfId="15" applyNumberFormat="1" applyFont="1" applyFill="1" applyBorder="1" applyAlignment="1">
      <alignment horizontal="right" wrapText="1"/>
    </xf>
    <xf numFmtId="0" fontId="33" fillId="10" borderId="160" xfId="15" applyFont="1" applyFill="1" applyBorder="1" applyAlignment="1">
      <alignment wrapText="1"/>
    </xf>
    <xf numFmtId="166" fontId="33" fillId="10" borderId="160" xfId="15" applyNumberFormat="1" applyFont="1" applyFill="1" applyBorder="1" applyAlignment="1">
      <alignment horizontal="right" wrapText="1"/>
    </xf>
    <xf numFmtId="0" fontId="33" fillId="10" borderId="153" xfId="15" applyFont="1" applyFill="1" applyBorder="1" applyAlignment="1">
      <alignment wrapText="1"/>
    </xf>
    <xf numFmtId="0" fontId="33" fillId="10" borderId="161" xfId="15" applyFont="1" applyFill="1" applyBorder="1" applyAlignment="1">
      <alignment horizontal="right" wrapText="1"/>
    </xf>
    <xf numFmtId="14" fontId="33" fillId="10" borderId="0" xfId="15" applyNumberFormat="1" applyFont="1" applyFill="1" applyBorder="1" applyAlignment="1">
      <alignment horizontal="right" wrapText="1"/>
    </xf>
    <xf numFmtId="166" fontId="20" fillId="10" borderId="0" xfId="7" applyNumberFormat="1" applyFont="1" applyFill="1" applyBorder="1" applyAlignment="1">
      <alignment horizontal="right" wrapText="1"/>
    </xf>
    <xf numFmtId="164" fontId="9" fillId="10" borderId="162" xfId="0" applyNumberFormat="1" applyFont="1" applyFill="1" applyBorder="1" applyAlignment="1" applyProtection="1">
      <alignment horizontal="right" vertical="center" wrapText="1"/>
    </xf>
    <xf numFmtId="0" fontId="0" fillId="0" borderId="162" xfId="0" applyBorder="1"/>
    <xf numFmtId="166" fontId="20" fillId="10" borderId="160" xfId="7" applyNumberFormat="1" applyFont="1" applyFill="1" applyBorder="1" applyAlignment="1">
      <alignment horizontal="right" wrapText="1"/>
    </xf>
    <xf numFmtId="166" fontId="20" fillId="10" borderId="160" xfId="6" applyNumberFormat="1" applyFont="1" applyFill="1" applyBorder="1" applyAlignment="1">
      <alignment horizontal="right" wrapText="1"/>
    </xf>
    <xf numFmtId="166" fontId="33" fillId="10" borderId="164" xfId="15" applyNumberFormat="1" applyFont="1" applyFill="1" applyBorder="1" applyAlignment="1">
      <alignment horizontal="right" wrapText="1"/>
    </xf>
    <xf numFmtId="0" fontId="33" fillId="10" borderId="165" xfId="15" applyFont="1" applyFill="1" applyBorder="1" applyAlignment="1">
      <alignment horizontal="right" wrapText="1"/>
    </xf>
    <xf numFmtId="0" fontId="33" fillId="10" borderId="164" xfId="15" applyFont="1" applyFill="1" applyBorder="1" applyAlignment="1">
      <alignment wrapText="1"/>
    </xf>
    <xf numFmtId="166" fontId="33" fillId="10" borderId="166" xfId="15" applyNumberFormat="1" applyFont="1" applyFill="1" applyBorder="1" applyAlignment="1">
      <alignment horizontal="right" wrapText="1"/>
    </xf>
    <xf numFmtId="0" fontId="1" fillId="2" borderId="147" xfId="0" applyFont="1" applyFill="1" applyBorder="1" applyAlignment="1" applyProtection="1">
      <alignment horizontal="center" vertical="center"/>
    </xf>
    <xf numFmtId="0" fontId="33" fillId="10" borderId="115" xfId="15" applyFont="1" applyFill="1" applyBorder="1" applyAlignment="1">
      <alignment horizontal="right" wrapText="1"/>
    </xf>
    <xf numFmtId="0" fontId="33" fillId="10" borderId="137" xfId="15" applyFont="1" applyFill="1" applyBorder="1" applyAlignment="1">
      <alignment horizontal="right" wrapText="1"/>
    </xf>
    <xf numFmtId="0" fontId="7" fillId="8" borderId="61" xfId="0" applyFont="1" applyFill="1" applyBorder="1" applyAlignment="1" applyProtection="1">
      <alignment horizontal="right" vertical="center" wrapText="1"/>
    </xf>
    <xf numFmtId="0" fontId="0" fillId="0" borderId="168" xfId="0" applyBorder="1"/>
    <xf numFmtId="0" fontId="0" fillId="0" borderId="167" xfId="0" applyBorder="1"/>
    <xf numFmtId="14" fontId="25" fillId="0" borderId="170" xfId="0" applyNumberFormat="1" applyFont="1" applyBorder="1" applyAlignment="1">
      <alignment horizontal="left"/>
    </xf>
    <xf numFmtId="14" fontId="25" fillId="0" borderId="170" xfId="0" applyNumberFormat="1" applyFont="1" applyBorder="1" applyAlignment="1">
      <alignment horizontal="centerContinuous"/>
    </xf>
    <xf numFmtId="165" fontId="22" fillId="0" borderId="170" xfId="0" applyNumberFormat="1" applyFont="1" applyBorder="1" applyAlignment="1">
      <alignment horizontal="right"/>
    </xf>
    <xf numFmtId="0" fontId="0" fillId="0" borderId="173" xfId="0" applyBorder="1"/>
    <xf numFmtId="0" fontId="0" fillId="0" borderId="174" xfId="0" applyBorder="1"/>
    <xf numFmtId="14" fontId="20" fillId="10" borderId="160" xfId="13" applyNumberFormat="1" applyFont="1" applyFill="1" applyBorder="1" applyAlignment="1">
      <alignment horizontal="right" wrapText="1"/>
    </xf>
    <xf numFmtId="0" fontId="20" fillId="10" borderId="160" xfId="13" applyFont="1" applyFill="1" applyBorder="1" applyAlignment="1">
      <alignment wrapText="1"/>
    </xf>
    <xf numFmtId="0" fontId="20" fillId="10" borderId="160" xfId="13" applyFont="1" applyFill="1" applyBorder="1" applyAlignment="1">
      <alignment horizontal="right" wrapText="1"/>
    </xf>
    <xf numFmtId="166" fontId="20" fillId="10" borderId="160" xfId="13" applyNumberFormat="1" applyFont="1" applyFill="1" applyBorder="1" applyAlignment="1">
      <alignment horizontal="right" wrapText="1"/>
    </xf>
    <xf numFmtId="165" fontId="8" fillId="9" borderId="7" xfId="0" applyNumberFormat="1" applyFont="1" applyFill="1" applyBorder="1" applyAlignment="1" applyProtection="1">
      <alignment horizontal="right" vertical="center" wrapText="1"/>
    </xf>
    <xf numFmtId="165" fontId="0" fillId="0" borderId="162" xfId="0" applyNumberFormat="1" applyBorder="1"/>
    <xf numFmtId="165" fontId="9" fillId="10" borderId="15" xfId="0" applyNumberFormat="1" applyFont="1" applyFill="1" applyBorder="1" applyAlignment="1" applyProtection="1">
      <alignment horizontal="right" vertical="center" wrapText="1"/>
    </xf>
    <xf numFmtId="0" fontId="20" fillId="10" borderId="0" xfId="15" applyFont="1" applyFill="1" applyBorder="1" applyAlignment="1">
      <alignment wrapText="1"/>
    </xf>
    <xf numFmtId="0" fontId="0" fillId="10" borderId="0" xfId="0" applyFill="1"/>
    <xf numFmtId="0" fontId="0" fillId="10" borderId="175" xfId="0" applyFill="1" applyBorder="1"/>
    <xf numFmtId="0" fontId="0" fillId="10" borderId="162" xfId="0" applyFill="1" applyBorder="1"/>
    <xf numFmtId="0" fontId="0" fillId="10" borderId="173" xfId="0" applyFill="1" applyBorder="1"/>
    <xf numFmtId="166" fontId="20" fillId="10" borderId="166" xfId="7" applyNumberFormat="1" applyFont="1" applyFill="1" applyBorder="1" applyAlignment="1">
      <alignment horizontal="right" wrapText="1"/>
    </xf>
    <xf numFmtId="165" fontId="0" fillId="10" borderId="0" xfId="0" applyNumberFormat="1" applyFill="1"/>
    <xf numFmtId="165" fontId="0" fillId="10" borderId="162" xfId="0" applyNumberFormat="1" applyFill="1" applyBorder="1"/>
    <xf numFmtId="166" fontId="20" fillId="10" borderId="160" xfId="25" applyNumberFormat="1" applyFont="1" applyFill="1" applyBorder="1" applyAlignment="1">
      <alignment horizontal="right" wrapText="1"/>
    </xf>
    <xf numFmtId="165" fontId="20" fillId="10" borderId="160" xfId="25" applyNumberFormat="1" applyFont="1" applyFill="1" applyBorder="1" applyAlignment="1">
      <alignment horizontal="right" wrapText="1"/>
    </xf>
    <xf numFmtId="165" fontId="20" fillId="10" borderId="160" xfId="13" applyNumberFormat="1" applyFont="1" applyFill="1" applyBorder="1" applyAlignment="1">
      <alignment horizontal="right" wrapText="1"/>
    </xf>
    <xf numFmtId="165" fontId="35" fillId="10" borderId="113" xfId="13" applyNumberFormat="1" applyFont="1" applyBorder="1"/>
    <xf numFmtId="165" fontId="20" fillId="10" borderId="176" xfId="13" applyNumberFormat="1" applyFont="1" applyFill="1" applyBorder="1" applyAlignment="1">
      <alignment horizontal="right" wrapText="1"/>
    </xf>
    <xf numFmtId="0" fontId="35" fillId="10" borderId="0" xfId="13" applyFont="1"/>
    <xf numFmtId="166" fontId="20" fillId="10" borderId="160" xfId="9" applyNumberFormat="1" applyFont="1" applyFill="1" applyBorder="1" applyAlignment="1">
      <alignment horizontal="right" wrapText="1"/>
    </xf>
    <xf numFmtId="0" fontId="20" fillId="10" borderId="166" xfId="13" applyFont="1" applyFill="1" applyBorder="1" applyAlignment="1">
      <alignment horizontal="right" wrapText="1"/>
    </xf>
    <xf numFmtId="165" fontId="20" fillId="10" borderId="74" xfId="9" applyNumberFormat="1" applyFont="1" applyFill="1" applyBorder="1" applyAlignment="1">
      <alignment horizontal="right" wrapText="1"/>
    </xf>
    <xf numFmtId="165" fontId="8" fillId="9" borderId="6" xfId="0" applyNumberFormat="1" applyFont="1" applyFill="1" applyBorder="1" applyAlignment="1" applyProtection="1">
      <alignment horizontal="right" vertical="center" wrapText="1"/>
    </xf>
    <xf numFmtId="166" fontId="30" fillId="10" borderId="177" xfId="3" applyNumberFormat="1" applyFont="1" applyFill="1" applyBorder="1" applyAlignment="1">
      <alignment horizontal="right" wrapText="1"/>
    </xf>
    <xf numFmtId="164" fontId="30" fillId="10" borderId="178" xfId="0" applyNumberFormat="1" applyFont="1" applyFill="1" applyBorder="1" applyAlignment="1" applyProtection="1">
      <alignment horizontal="right" vertical="center" wrapText="1"/>
    </xf>
    <xf numFmtId="0" fontId="20" fillId="10" borderId="164" xfId="13" applyFont="1" applyFill="1" applyBorder="1" applyAlignment="1">
      <alignment horizontal="right" wrapText="1"/>
    </xf>
    <xf numFmtId="0" fontId="20" fillId="10" borderId="131" xfId="13" applyFont="1" applyFill="1" applyBorder="1" applyAlignment="1">
      <alignment wrapText="1"/>
    </xf>
    <xf numFmtId="166" fontId="20" fillId="10" borderId="176" xfId="13" applyNumberFormat="1" applyFont="1" applyFill="1" applyBorder="1" applyAlignment="1">
      <alignment horizontal="right" wrapText="1"/>
    </xf>
    <xf numFmtId="166" fontId="28" fillId="10" borderId="163" xfId="2" applyNumberFormat="1" applyFont="1" applyFill="1" applyBorder="1" applyAlignment="1">
      <alignment horizontal="right" wrapText="1"/>
    </xf>
    <xf numFmtId="0" fontId="0" fillId="0" borderId="180" xfId="0" applyBorder="1"/>
    <xf numFmtId="8" fontId="0" fillId="0" borderId="167" xfId="0" applyNumberFormat="1" applyBorder="1"/>
    <xf numFmtId="0" fontId="20" fillId="10" borderId="181" xfId="24" applyFont="1" applyFill="1" applyBorder="1" applyAlignment="1">
      <alignment horizontal="right" wrapText="1"/>
    </xf>
    <xf numFmtId="165" fontId="0" fillId="0" borderId="84" xfId="0" applyNumberFormat="1" applyBorder="1"/>
    <xf numFmtId="166" fontId="20" fillId="10" borderId="144" xfId="13" applyNumberFormat="1" applyFont="1" applyFill="1" applyBorder="1" applyAlignment="1">
      <alignment horizontal="right" wrapText="1"/>
    </xf>
    <xf numFmtId="166" fontId="20" fillId="10" borderId="144" xfId="15" applyNumberFormat="1" applyFont="1" applyFill="1" applyBorder="1" applyAlignment="1">
      <alignment horizontal="right" wrapText="1"/>
    </xf>
    <xf numFmtId="166" fontId="20" fillId="10" borderId="144" xfId="0" applyNumberFormat="1" applyFont="1" applyFill="1" applyBorder="1" applyAlignment="1">
      <alignment horizontal="right" wrapText="1"/>
    </xf>
    <xf numFmtId="0" fontId="0" fillId="0" borderId="0" xfId="0" applyFont="1"/>
    <xf numFmtId="165" fontId="20" fillId="10" borderId="93" xfId="13" applyNumberFormat="1" applyFont="1" applyFill="1" applyBorder="1" applyAlignment="1">
      <alignment horizontal="right" wrapText="1"/>
    </xf>
    <xf numFmtId="165" fontId="35" fillId="10" borderId="93" xfId="13" applyNumberFormat="1" applyFont="1" applyFill="1" applyBorder="1" applyAlignment="1">
      <alignment horizontal="right" wrapText="1"/>
    </xf>
    <xf numFmtId="165" fontId="35" fillId="10" borderId="94" xfId="13" applyNumberFormat="1" applyFont="1" applyFill="1" applyBorder="1" applyAlignment="1">
      <alignment horizontal="right" wrapText="1"/>
    </xf>
    <xf numFmtId="165" fontId="35" fillId="10" borderId="84" xfId="13" applyNumberFormat="1" applyFont="1" applyBorder="1"/>
    <xf numFmtId="0" fontId="20" fillId="10" borderId="142" xfId="13" applyFont="1" applyFill="1" applyBorder="1" applyAlignment="1">
      <alignment horizontal="right" wrapText="1"/>
    </xf>
    <xf numFmtId="0" fontId="20" fillId="10" borderId="181" xfId="13" applyFont="1" applyFill="1" applyBorder="1" applyAlignment="1">
      <alignment wrapText="1"/>
    </xf>
    <xf numFmtId="0" fontId="2" fillId="3" borderId="15" xfId="0" applyFont="1" applyFill="1" applyBorder="1" applyAlignment="1" applyProtection="1">
      <alignment vertical="center" wrapText="1"/>
    </xf>
    <xf numFmtId="0" fontId="0" fillId="10" borderId="143" xfId="0" applyFill="1" applyBorder="1"/>
    <xf numFmtId="0" fontId="0" fillId="10" borderId="182" xfId="0" applyFill="1" applyBorder="1"/>
    <xf numFmtId="165" fontId="20" fillId="10" borderId="144" xfId="13" applyNumberFormat="1" applyFont="1" applyFill="1" applyBorder="1" applyAlignment="1">
      <alignment horizontal="right" wrapText="1"/>
    </xf>
    <xf numFmtId="165" fontId="0" fillId="10" borderId="182" xfId="0" applyNumberFormat="1" applyFill="1" applyBorder="1"/>
    <xf numFmtId="14" fontId="0" fillId="10" borderId="0" xfId="0" applyNumberFormat="1" applyFill="1"/>
    <xf numFmtId="49" fontId="20" fillId="10" borderId="144" xfId="13" applyNumberFormat="1" applyFont="1" applyFill="1" applyBorder="1" applyAlignment="1">
      <alignment wrapText="1"/>
    </xf>
    <xf numFmtId="49" fontId="20" fillId="10" borderId="94" xfId="21" applyNumberFormat="1" applyFont="1" applyFill="1" applyBorder="1" applyAlignment="1">
      <alignment wrapText="1"/>
    </xf>
    <xf numFmtId="49" fontId="20" fillId="10" borderId="94" xfId="23" applyNumberFormat="1" applyFont="1" applyFill="1" applyBorder="1" applyAlignment="1">
      <alignment wrapText="1"/>
    </xf>
    <xf numFmtId="0" fontId="35" fillId="10" borderId="92" xfId="19" applyFont="1" applyFill="1" applyBorder="1" applyAlignment="1">
      <alignment wrapText="1"/>
    </xf>
    <xf numFmtId="0" fontId="35" fillId="10" borderId="93" xfId="19" applyFont="1" applyFill="1" applyBorder="1" applyAlignment="1">
      <alignment horizontal="right" wrapText="1"/>
    </xf>
    <xf numFmtId="0" fontId="35" fillId="10" borderId="94" xfId="19" applyFont="1" applyFill="1" applyBorder="1" applyAlignment="1">
      <alignment wrapText="1"/>
    </xf>
    <xf numFmtId="0" fontId="35" fillId="10" borderId="0" xfId="19" applyFont="1"/>
    <xf numFmtId="0" fontId="35" fillId="10" borderId="95" xfId="19" applyFont="1" applyFill="1" applyBorder="1" applyAlignment="1">
      <alignment horizontal="right" wrapText="1"/>
    </xf>
    <xf numFmtId="7" fontId="35" fillId="10" borderId="0" xfId="19" applyNumberFormat="1" applyFont="1"/>
    <xf numFmtId="166" fontId="35" fillId="10" borderId="93" xfId="19" applyNumberFormat="1" applyFont="1" applyFill="1" applyBorder="1" applyAlignment="1">
      <alignment horizontal="right" wrapText="1"/>
    </xf>
    <xf numFmtId="0" fontId="20" fillId="10" borderId="153" xfId="15" applyFont="1" applyFill="1" applyBorder="1" applyAlignment="1">
      <alignment wrapText="1"/>
    </xf>
    <xf numFmtId="49" fontId="20" fillId="10" borderId="144" xfId="13" applyNumberFormat="1" applyFont="1" applyFill="1" applyBorder="1" applyAlignment="1">
      <alignment horizontal="right" wrapText="1"/>
    </xf>
    <xf numFmtId="49" fontId="20" fillId="10" borderId="107" xfId="13" applyNumberFormat="1" applyFont="1" applyFill="1" applyBorder="1" applyAlignment="1">
      <alignment wrapText="1"/>
    </xf>
    <xf numFmtId="0" fontId="0" fillId="0" borderId="120" xfId="0" applyBorder="1"/>
    <xf numFmtId="166" fontId="20" fillId="10" borderId="181" xfId="16" applyNumberFormat="1" applyFont="1" applyFill="1" applyBorder="1" applyAlignment="1">
      <alignment horizontal="right" wrapText="1"/>
    </xf>
    <xf numFmtId="166" fontId="20" fillId="10" borderId="144" xfId="16" applyNumberFormat="1" applyFont="1" applyFill="1" applyBorder="1" applyAlignment="1">
      <alignment horizontal="right" wrapText="1"/>
    </xf>
    <xf numFmtId="0" fontId="0" fillId="0" borderId="147" xfId="0" applyBorder="1"/>
    <xf numFmtId="0" fontId="0" fillId="0" borderId="183" xfId="0" applyBorder="1"/>
    <xf numFmtId="0" fontId="0" fillId="0" borderId="172" xfId="0" applyBorder="1"/>
    <xf numFmtId="166" fontId="20" fillId="10" borderId="139" xfId="13" applyNumberFormat="1" applyFont="1" applyFill="1" applyBorder="1" applyAlignment="1">
      <alignment horizontal="right" wrapText="1"/>
    </xf>
    <xf numFmtId="165" fontId="20" fillId="10" borderId="162" xfId="13" applyNumberFormat="1" applyFont="1" applyFill="1" applyBorder="1" applyAlignment="1">
      <alignment horizontal="right" wrapText="1"/>
    </xf>
    <xf numFmtId="0" fontId="20" fillId="10" borderId="142" xfId="18" applyFont="1" applyFill="1" applyBorder="1" applyAlignment="1">
      <alignment horizontal="right" wrapText="1"/>
    </xf>
    <xf numFmtId="0" fontId="20" fillId="10" borderId="184" xfId="18" applyFont="1" applyFill="1" applyBorder="1" applyAlignment="1">
      <alignment wrapText="1"/>
    </xf>
    <xf numFmtId="0" fontId="20" fillId="10" borderId="144" xfId="18" applyFont="1" applyFill="1" applyBorder="1" applyAlignment="1">
      <alignment wrapText="1"/>
    </xf>
    <xf numFmtId="0" fontId="1" fillId="2" borderId="185" xfId="0" applyFont="1" applyFill="1" applyBorder="1" applyAlignment="1" applyProtection="1">
      <alignment horizontal="center" vertical="center" wrapText="1"/>
    </xf>
    <xf numFmtId="0" fontId="14" fillId="2" borderId="169" xfId="0" applyFont="1" applyFill="1" applyBorder="1" applyAlignment="1" applyProtection="1">
      <alignment horizontal="center" vertical="center" wrapText="1"/>
    </xf>
    <xf numFmtId="0" fontId="20" fillId="10" borderId="139" xfId="18" applyFont="1" applyFill="1" applyBorder="1" applyAlignment="1">
      <alignment wrapText="1"/>
    </xf>
    <xf numFmtId="0" fontId="1" fillId="2" borderId="186" xfId="0" applyFont="1" applyFill="1" applyBorder="1" applyAlignment="1" applyProtection="1">
      <alignment horizontal="center" vertical="center" wrapText="1"/>
    </xf>
    <xf numFmtId="166" fontId="20" fillId="10" borderId="138" xfId="18" applyNumberFormat="1" applyFont="1" applyFill="1" applyBorder="1" applyAlignment="1">
      <alignment horizontal="right" wrapText="1"/>
    </xf>
    <xf numFmtId="166" fontId="20" fillId="10" borderId="102" xfId="18" applyNumberFormat="1" applyFont="1" applyFill="1" applyBorder="1" applyAlignment="1">
      <alignment horizontal="right" wrapText="1"/>
    </xf>
    <xf numFmtId="166" fontId="20" fillId="10" borderId="130" xfId="18" applyNumberFormat="1" applyFont="1" applyFill="1" applyBorder="1" applyAlignment="1">
      <alignment horizontal="right" wrapText="1"/>
    </xf>
    <xf numFmtId="0" fontId="10" fillId="0" borderId="186" xfId="0" applyFont="1" applyBorder="1"/>
    <xf numFmtId="0" fontId="0" fillId="0" borderId="122" xfId="0" applyBorder="1"/>
    <xf numFmtId="166" fontId="28" fillId="10" borderId="102" xfId="2" applyNumberFormat="1" applyFont="1" applyFill="1" applyBorder="1" applyAlignment="1">
      <alignment horizontal="right" wrapText="1"/>
    </xf>
    <xf numFmtId="0" fontId="0" fillId="0" borderId="186" xfId="0" applyBorder="1"/>
    <xf numFmtId="0" fontId="7" fillId="8" borderId="189" xfId="0" applyFont="1" applyFill="1" applyBorder="1" applyAlignment="1" applyProtection="1">
      <alignment horizontal="right" vertical="center" wrapText="1"/>
    </xf>
    <xf numFmtId="0" fontId="1" fillId="2" borderId="187" xfId="0" applyFont="1" applyFill="1" applyBorder="1" applyAlignment="1" applyProtection="1">
      <alignment horizontal="center" vertical="center" wrapText="1"/>
    </xf>
    <xf numFmtId="0" fontId="32" fillId="0" borderId="0" xfId="0" applyFont="1" applyBorder="1"/>
    <xf numFmtId="0" fontId="32" fillId="10" borderId="0" xfId="0" applyFont="1" applyFill="1" applyBorder="1"/>
    <xf numFmtId="0" fontId="32" fillId="0" borderId="8" xfId="0" applyFont="1" applyBorder="1"/>
    <xf numFmtId="0" fontId="35" fillId="10" borderId="186" xfId="18" applyFont="1" applyFill="1" applyBorder="1" applyAlignment="1">
      <alignment wrapText="1"/>
    </xf>
    <xf numFmtId="0" fontId="35" fillId="10" borderId="16" xfId="18" applyFont="1" applyFill="1" applyBorder="1" applyAlignment="1">
      <alignment wrapText="1"/>
    </xf>
    <xf numFmtId="0" fontId="35" fillId="10" borderId="142" xfId="18" applyFont="1" applyFill="1" applyBorder="1" applyAlignment="1">
      <alignment horizontal="right" wrapText="1"/>
    </xf>
    <xf numFmtId="0" fontId="35" fillId="10" borderId="146" xfId="18" applyFont="1" applyFill="1" applyBorder="1" applyAlignment="1">
      <alignment wrapText="1"/>
    </xf>
    <xf numFmtId="0" fontId="35" fillId="10" borderId="188" xfId="18" applyFont="1" applyFill="1" applyBorder="1" applyAlignment="1">
      <alignment horizontal="right" wrapText="1"/>
    </xf>
    <xf numFmtId="0" fontId="35" fillId="10" borderId="0" xfId="18" applyFont="1" applyBorder="1"/>
    <xf numFmtId="0" fontId="0" fillId="10" borderId="0" xfId="0" applyFont="1" applyFill="1" applyBorder="1"/>
    <xf numFmtId="7" fontId="27" fillId="10" borderId="162" xfId="18" applyNumberFormat="1" applyBorder="1"/>
    <xf numFmtId="165" fontId="0" fillId="0" borderId="167" xfId="0" applyNumberFormat="1" applyBorder="1"/>
    <xf numFmtId="49" fontId="20" fillId="10" borderId="94" xfId="0" applyNumberFormat="1" applyFont="1" applyFill="1" applyBorder="1" applyAlignment="1">
      <alignment horizontal="left" wrapText="1"/>
    </xf>
    <xf numFmtId="49" fontId="0" fillId="0" borderId="84" xfId="0" applyNumberFormat="1" applyBorder="1" applyAlignment="1">
      <alignment horizontal="left"/>
    </xf>
    <xf numFmtId="49" fontId="20" fillId="10" borderId="138" xfId="13" applyNumberFormat="1" applyFont="1" applyFill="1" applyBorder="1" applyAlignment="1">
      <alignment horizontal="left" wrapText="1"/>
    </xf>
    <xf numFmtId="49" fontId="5" fillId="6" borderId="7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0" fontId="32" fillId="0" borderId="16" xfId="0" applyFont="1" applyBorder="1"/>
    <xf numFmtId="0" fontId="32" fillId="0" borderId="18" xfId="0" applyFont="1" applyBorder="1"/>
    <xf numFmtId="0" fontId="35" fillId="10" borderId="160" xfId="25" applyFont="1" applyFill="1" applyBorder="1" applyAlignment="1">
      <alignment horizontal="right" wrapText="1"/>
    </xf>
    <xf numFmtId="0" fontId="35" fillId="10" borderId="160" xfId="13" applyFont="1" applyFill="1" applyBorder="1" applyAlignment="1">
      <alignment horizontal="right" wrapText="1"/>
    </xf>
    <xf numFmtId="14" fontId="25" fillId="0" borderId="137" xfId="0" applyNumberFormat="1" applyFont="1" applyBorder="1"/>
    <xf numFmtId="14" fontId="25" fillId="0" borderId="192" xfId="0" applyNumberFormat="1" applyFont="1" applyBorder="1"/>
    <xf numFmtId="14" fontId="22" fillId="0" borderId="195" xfId="0" applyNumberFormat="1" applyFont="1" applyBorder="1"/>
    <xf numFmtId="14" fontId="22" fillId="0" borderId="196" xfId="0" applyNumberFormat="1" applyFont="1" applyBorder="1"/>
    <xf numFmtId="168" fontId="22" fillId="0" borderId="197" xfId="0" applyNumberFormat="1" applyFont="1" applyBorder="1" applyProtection="1"/>
    <xf numFmtId="165" fontId="22" fillId="0" borderId="167" xfId="0" applyNumberFormat="1" applyFont="1" applyBorder="1"/>
    <xf numFmtId="0" fontId="18" fillId="0" borderId="137" xfId="0" applyFont="1" applyBorder="1"/>
    <xf numFmtId="168" fontId="22" fillId="0" borderId="195" xfId="0" applyNumberFormat="1" applyFont="1" applyBorder="1" applyProtection="1"/>
    <xf numFmtId="0" fontId="18" fillId="0" borderId="196" xfId="0" applyFont="1" applyBorder="1"/>
    <xf numFmtId="0" fontId="22" fillId="0" borderId="195" xfId="0" applyNumberFormat="1" applyFont="1" applyBorder="1"/>
    <xf numFmtId="167" fontId="22" fillId="0" borderId="198" xfId="0" applyNumberFormat="1" applyFont="1" applyBorder="1" applyProtection="1"/>
    <xf numFmtId="165" fontId="22" fillId="0" borderId="199" xfId="0" applyNumberFormat="1" applyFont="1" applyBorder="1"/>
    <xf numFmtId="0" fontId="18" fillId="0" borderId="192" xfId="0" applyFont="1" applyBorder="1"/>
    <xf numFmtId="165" fontId="18" fillId="0" borderId="200" xfId="0" applyNumberFormat="1" applyFont="1" applyBorder="1"/>
    <xf numFmtId="14" fontId="25" fillId="0" borderId="150" xfId="0" applyNumberFormat="1" applyFont="1" applyBorder="1"/>
    <xf numFmtId="14" fontId="22" fillId="0" borderId="201" xfId="0" applyNumberFormat="1" applyFont="1" applyBorder="1"/>
    <xf numFmtId="14" fontId="22" fillId="0" borderId="171" xfId="0" applyNumberFormat="1" applyFont="1" applyBorder="1"/>
    <xf numFmtId="168" fontId="22" fillId="0" borderId="201" xfId="0" applyNumberFormat="1" applyFont="1" applyBorder="1" applyProtection="1"/>
    <xf numFmtId="0" fontId="18" fillId="0" borderId="171" xfId="0" applyFont="1" applyBorder="1"/>
    <xf numFmtId="0" fontId="22" fillId="0" borderId="201" xfId="0" applyNumberFormat="1" applyFont="1" applyBorder="1"/>
    <xf numFmtId="167" fontId="22" fillId="0" borderId="179" xfId="0" applyNumberFormat="1" applyFont="1" applyBorder="1" applyProtection="1"/>
    <xf numFmtId="165" fontId="22" fillId="0" borderId="202" xfId="0" applyNumberFormat="1" applyFont="1" applyBorder="1"/>
    <xf numFmtId="0" fontId="18" fillId="0" borderId="150" xfId="0" applyFont="1" applyBorder="1"/>
    <xf numFmtId="165" fontId="18" fillId="0" borderId="203" xfId="0" applyNumberFormat="1" applyFont="1" applyBorder="1"/>
    <xf numFmtId="7" fontId="25" fillId="0" borderId="206" xfId="0" applyNumberFormat="1" applyFont="1" applyBorder="1" applyProtection="1"/>
    <xf numFmtId="7" fontId="21" fillId="0" borderId="197" xfId="0" applyNumberFormat="1" applyFont="1" applyBorder="1" applyProtection="1"/>
    <xf numFmtId="14" fontId="22" fillId="0" borderId="207" xfId="0" applyNumberFormat="1" applyFont="1" applyBorder="1"/>
    <xf numFmtId="0" fontId="18" fillId="0" borderId="207" xfId="0" applyFont="1" applyBorder="1"/>
    <xf numFmtId="0" fontId="22" fillId="0" borderId="197" xfId="0" applyNumberFormat="1" applyFont="1" applyBorder="1"/>
    <xf numFmtId="167" fontId="22" fillId="0" borderId="208" xfId="0" applyNumberFormat="1" applyFont="1" applyBorder="1" applyProtection="1"/>
    <xf numFmtId="165" fontId="22" fillId="0" borderId="209" xfId="0" applyNumberFormat="1" applyFont="1" applyBorder="1"/>
    <xf numFmtId="0" fontId="18" fillId="0" borderId="206" xfId="0" applyFont="1" applyBorder="1"/>
    <xf numFmtId="165" fontId="18" fillId="0" borderId="210" xfId="0" applyNumberFormat="1" applyFont="1" applyBorder="1"/>
    <xf numFmtId="14" fontId="25" fillId="0" borderId="206" xfId="0" applyNumberFormat="1" applyFont="1" applyBorder="1"/>
    <xf numFmtId="14" fontId="22" fillId="0" borderId="197" xfId="0" applyNumberFormat="1" applyFont="1" applyBorder="1"/>
    <xf numFmtId="164" fontId="8" fillId="9" borderId="12" xfId="0" applyNumberFormat="1" applyFont="1" applyFill="1" applyBorder="1" applyAlignment="1" applyProtection="1">
      <alignment horizontal="right" vertical="center" wrapText="1"/>
    </xf>
    <xf numFmtId="14" fontId="25" fillId="0" borderId="169" xfId="0" applyNumberFormat="1" applyFont="1" applyBorder="1"/>
    <xf numFmtId="14" fontId="22" fillId="0" borderId="211" xfId="0" applyNumberFormat="1" applyFont="1" applyBorder="1"/>
    <xf numFmtId="168" fontId="22" fillId="0" borderId="211" xfId="0" applyNumberFormat="1" applyFont="1" applyBorder="1" applyProtection="1"/>
    <xf numFmtId="0" fontId="22" fillId="0" borderId="211" xfId="0" applyNumberFormat="1" applyFont="1" applyBorder="1"/>
    <xf numFmtId="167" fontId="22" fillId="0" borderId="170" xfId="0" applyNumberFormat="1" applyFont="1" applyBorder="1" applyProtection="1"/>
    <xf numFmtId="165" fontId="18" fillId="0" borderId="0" xfId="0" applyNumberFormat="1" applyFont="1" applyBorder="1"/>
    <xf numFmtId="0" fontId="18" fillId="0" borderId="169" xfId="0" applyFont="1" applyBorder="1"/>
    <xf numFmtId="165" fontId="18" fillId="0" borderId="212" xfId="0" applyNumberFormat="1" applyFont="1" applyBorder="1"/>
    <xf numFmtId="167" fontId="26" fillId="0" borderId="213" xfId="0" applyNumberFormat="1" applyFont="1" applyBorder="1" applyAlignment="1" applyProtection="1">
      <alignment horizontal="center"/>
    </xf>
    <xf numFmtId="14" fontId="26" fillId="0" borderId="214" xfId="0" applyNumberFormat="1" applyFont="1" applyBorder="1" applyAlignment="1">
      <alignment horizontal="left"/>
    </xf>
    <xf numFmtId="14" fontId="26" fillId="0" borderId="215" xfId="0" applyNumberFormat="1" applyFont="1" applyBorder="1" applyAlignment="1">
      <alignment horizontal="left"/>
    </xf>
    <xf numFmtId="14" fontId="26" fillId="0" borderId="216" xfId="0" applyNumberFormat="1" applyFont="1" applyBorder="1" applyAlignment="1">
      <alignment horizontal="center"/>
    </xf>
    <xf numFmtId="167" fontId="26" fillId="0" borderId="214" xfId="0" applyNumberFormat="1" applyFont="1" applyBorder="1" applyAlignment="1" applyProtection="1">
      <alignment horizontal="left"/>
    </xf>
    <xf numFmtId="167" fontId="26" fillId="0" borderId="217" xfId="0" applyNumberFormat="1" applyFont="1" applyBorder="1" applyAlignment="1" applyProtection="1">
      <alignment horizontal="center"/>
    </xf>
    <xf numFmtId="14" fontId="26" fillId="0" borderId="218" xfId="0" applyNumberFormat="1" applyFont="1" applyBorder="1" applyAlignment="1">
      <alignment horizontal="left"/>
    </xf>
    <xf numFmtId="14" fontId="26" fillId="0" borderId="217" xfId="0" applyNumberFormat="1" applyFont="1" applyBorder="1" applyAlignment="1">
      <alignment horizontal="left"/>
    </xf>
    <xf numFmtId="0" fontId="12" fillId="0" borderId="215" xfId="0" applyFont="1" applyBorder="1"/>
    <xf numFmtId="0" fontId="12" fillId="0" borderId="219" xfId="0" applyFont="1" applyBorder="1"/>
    <xf numFmtId="0" fontId="2" fillId="3" borderId="47" xfId="0" applyFont="1" applyFill="1" applyBorder="1" applyAlignment="1" applyProtection="1">
      <alignment vertical="center" wrapText="1"/>
    </xf>
    <xf numFmtId="0" fontId="3" fillId="4" borderId="47" xfId="0" applyFont="1" applyFill="1" applyBorder="1" applyAlignment="1" applyProtection="1">
      <alignment vertical="center" wrapText="1"/>
    </xf>
    <xf numFmtId="0" fontId="19" fillId="0" borderId="220" xfId="0" applyFont="1" applyBorder="1"/>
    <xf numFmtId="0" fontId="19" fillId="0" borderId="198" xfId="0" applyFont="1" applyBorder="1"/>
    <xf numFmtId="0" fontId="17" fillId="0" borderId="170" xfId="0" applyFont="1" applyBorder="1"/>
    <xf numFmtId="0" fontId="17" fillId="0" borderId="169" xfId="0" applyFont="1" applyBorder="1"/>
    <xf numFmtId="0" fontId="17" fillId="0" borderId="172" xfId="0" applyFont="1" applyBorder="1"/>
    <xf numFmtId="165" fontId="17" fillId="0" borderId="172" xfId="0" applyNumberFormat="1" applyFont="1" applyBorder="1"/>
    <xf numFmtId="165" fontId="17" fillId="0" borderId="212" xfId="0" applyNumberFormat="1" applyFont="1" applyBorder="1"/>
    <xf numFmtId="165" fontId="17" fillId="0" borderId="170" xfId="0" applyNumberFormat="1" applyFont="1" applyBorder="1"/>
    <xf numFmtId="0" fontId="17" fillId="0" borderId="221" xfId="0" applyFont="1" applyBorder="1"/>
    <xf numFmtId="0" fontId="17" fillId="0" borderId="206" xfId="0" applyFont="1" applyBorder="1"/>
    <xf numFmtId="0" fontId="19" fillId="0" borderId="222" xfId="0" applyFont="1" applyBorder="1"/>
    <xf numFmtId="0" fontId="19" fillId="0" borderId="190" xfId="0" applyFont="1" applyBorder="1"/>
    <xf numFmtId="0" fontId="19" fillId="0" borderId="223" xfId="0" applyFont="1" applyBorder="1"/>
    <xf numFmtId="165" fontId="22" fillId="0" borderId="225" xfId="0" applyNumberFormat="1" applyFont="1" applyBorder="1"/>
    <xf numFmtId="168" fontId="22" fillId="0" borderId="226" xfId="0" applyNumberFormat="1" applyFont="1" applyBorder="1" applyProtection="1"/>
    <xf numFmtId="0" fontId="22" fillId="0" borderId="226" xfId="0" applyNumberFormat="1" applyFont="1" applyBorder="1"/>
    <xf numFmtId="167" fontId="22" fillId="0" borderId="227" xfId="0" applyNumberFormat="1" applyFont="1" applyBorder="1" applyProtection="1"/>
    <xf numFmtId="165" fontId="22" fillId="0" borderId="228" xfId="0" applyNumberFormat="1" applyFont="1" applyBorder="1"/>
    <xf numFmtId="167" fontId="26" fillId="0" borderId="193" xfId="0" applyNumberFormat="1" applyFont="1" applyBorder="1" applyAlignment="1" applyProtection="1">
      <alignment horizontal="centerContinuous"/>
    </xf>
    <xf numFmtId="14" fontId="26" fillId="0" borderId="222" xfId="0" applyNumberFormat="1" applyFont="1" applyBorder="1" applyAlignment="1">
      <alignment horizontal="left"/>
    </xf>
    <xf numFmtId="167" fontId="26" fillId="0" borderId="222" xfId="0" applyNumberFormat="1" applyFont="1" applyBorder="1" applyAlignment="1" applyProtection="1">
      <alignment horizontal="left"/>
    </xf>
    <xf numFmtId="167" fontId="26" fillId="0" borderId="229" xfId="0" applyNumberFormat="1" applyFont="1" applyBorder="1" applyAlignment="1" applyProtection="1">
      <alignment horizontal="centerContinuous"/>
    </xf>
    <xf numFmtId="14" fontId="26" fillId="0" borderId="222" xfId="0" applyNumberFormat="1" applyFont="1" applyBorder="1" applyAlignment="1">
      <alignment horizontal="centerContinuous"/>
    </xf>
    <xf numFmtId="14" fontId="26" fillId="0" borderId="191" xfId="0" applyNumberFormat="1" applyFont="1" applyBorder="1" applyAlignment="1">
      <alignment horizontal="centerContinuous"/>
    </xf>
    <xf numFmtId="0" fontId="12" fillId="0" borderId="231" xfId="0" applyFont="1" applyBorder="1"/>
    <xf numFmtId="14" fontId="22" fillId="0" borderId="232" xfId="0" applyNumberFormat="1" applyFont="1" applyBorder="1"/>
    <xf numFmtId="0" fontId="18" fillId="0" borderId="232" xfId="0" applyFont="1" applyBorder="1"/>
    <xf numFmtId="0" fontId="18" fillId="0" borderId="235" xfId="0" applyFont="1" applyBorder="1"/>
    <xf numFmtId="14" fontId="22" fillId="0" borderId="226" xfId="0" applyNumberFormat="1" applyFont="1" applyBorder="1"/>
    <xf numFmtId="165" fontId="18" fillId="0" borderId="236" xfId="0" applyNumberFormat="1" applyFont="1" applyBorder="1"/>
    <xf numFmtId="167" fontId="26" fillId="0" borderId="193" xfId="0" applyNumberFormat="1" applyFont="1" applyBorder="1" applyAlignment="1" applyProtection="1">
      <alignment horizontal="center"/>
    </xf>
    <xf numFmtId="14" fontId="26" fillId="0" borderId="190" xfId="0" applyNumberFormat="1" applyFont="1" applyBorder="1" applyAlignment="1">
      <alignment horizontal="left"/>
    </xf>
    <xf numFmtId="14" fontId="26" fillId="0" borderId="191" xfId="0" applyNumberFormat="1" applyFont="1" applyBorder="1" applyAlignment="1">
      <alignment horizontal="center"/>
    </xf>
    <xf numFmtId="167" fontId="26" fillId="0" borderId="229" xfId="0" applyNumberFormat="1" applyFont="1" applyBorder="1" applyAlignment="1" applyProtection="1">
      <alignment horizontal="center"/>
    </xf>
    <xf numFmtId="14" fontId="26" fillId="0" borderId="230" xfId="0" applyNumberFormat="1" applyFont="1" applyBorder="1" applyAlignment="1">
      <alignment horizontal="left"/>
    </xf>
    <xf numFmtId="14" fontId="26" fillId="0" borderId="229" xfId="0" applyNumberFormat="1" applyFont="1" applyBorder="1" applyAlignment="1">
      <alignment horizontal="left"/>
    </xf>
    <xf numFmtId="0" fontId="12" fillId="0" borderId="190" xfId="0" applyFont="1" applyBorder="1"/>
    <xf numFmtId="0" fontId="12" fillId="0" borderId="223" xfId="0" applyFont="1" applyBorder="1"/>
    <xf numFmtId="14" fontId="25" fillId="0" borderId="237" xfId="0" applyNumberFormat="1" applyFont="1" applyBorder="1"/>
    <xf numFmtId="14" fontId="22" fillId="0" borderId="66" xfId="0" applyNumberFormat="1" applyFont="1" applyBorder="1"/>
    <xf numFmtId="14" fontId="22" fillId="0" borderId="235" xfId="0" applyNumberFormat="1" applyFont="1" applyBorder="1"/>
    <xf numFmtId="168" fontId="22" fillId="0" borderId="66" xfId="0" applyNumberFormat="1" applyFont="1" applyBorder="1" applyProtection="1"/>
    <xf numFmtId="167" fontId="22" fillId="0" borderId="8" xfId="0" applyNumberFormat="1" applyFont="1" applyBorder="1" applyProtection="1"/>
    <xf numFmtId="165" fontId="22" fillId="0" borderId="136" xfId="0" applyNumberFormat="1" applyFont="1" applyBorder="1"/>
    <xf numFmtId="0" fontId="18" fillId="0" borderId="237" xfId="0" applyFont="1" applyBorder="1"/>
    <xf numFmtId="165" fontId="18" fillId="0" borderId="224" xfId="0" applyNumberFormat="1" applyFont="1" applyBorder="1"/>
    <xf numFmtId="14" fontId="25" fillId="0" borderId="233" xfId="0" applyNumberFormat="1" applyFont="1" applyBorder="1"/>
    <xf numFmtId="165" fontId="22" fillId="0" borderId="238" xfId="0" applyNumberFormat="1" applyFont="1" applyBorder="1"/>
    <xf numFmtId="0" fontId="18" fillId="0" borderId="233" xfId="0" applyFont="1" applyBorder="1"/>
    <xf numFmtId="165" fontId="18" fillId="0" borderId="234" xfId="0" applyNumberFormat="1" applyFont="1" applyBorder="1"/>
    <xf numFmtId="167" fontId="24" fillId="0" borderId="220" xfId="0" applyNumberFormat="1" applyFont="1" applyBorder="1" applyAlignment="1" applyProtection="1">
      <alignment horizontal="centerContinuous"/>
    </xf>
    <xf numFmtId="14" fontId="25" fillId="0" borderId="198" xfId="0" applyNumberFormat="1" applyFont="1" applyBorder="1" applyAlignment="1">
      <alignment horizontal="left"/>
    </xf>
    <xf numFmtId="14" fontId="25" fillId="0" borderId="198" xfId="0" applyNumberFormat="1" applyFont="1" applyBorder="1" applyAlignment="1">
      <alignment horizontal="centerContinuous"/>
    </xf>
    <xf numFmtId="167" fontId="24" fillId="0" borderId="196" xfId="0" applyNumberFormat="1" applyFont="1" applyBorder="1" applyAlignment="1" applyProtection="1">
      <alignment horizontal="centerContinuous"/>
    </xf>
    <xf numFmtId="167" fontId="24" fillId="0" borderId="198" xfId="0" applyNumberFormat="1" applyFont="1" applyBorder="1" applyAlignment="1" applyProtection="1">
      <alignment horizontal="centerContinuous"/>
    </xf>
    <xf numFmtId="0" fontId="0" fillId="0" borderId="234" xfId="0" applyBorder="1"/>
    <xf numFmtId="167" fontId="25" fillId="0" borderId="239" xfId="0" applyNumberFormat="1" applyFont="1" applyBorder="1" applyAlignment="1" applyProtection="1">
      <alignment horizontal="left"/>
    </xf>
    <xf numFmtId="14" fontId="22" fillId="0" borderId="170" xfId="0" applyNumberFormat="1" applyFont="1" applyBorder="1"/>
    <xf numFmtId="168" fontId="22" fillId="0" borderId="170" xfId="0" applyNumberFormat="1" applyFont="1" applyBorder="1" applyAlignment="1" applyProtection="1"/>
    <xf numFmtId="0" fontId="18" fillId="0" borderId="211" xfId="0" applyFont="1" applyBorder="1"/>
    <xf numFmtId="165" fontId="22" fillId="0" borderId="170" xfId="0" applyNumberFormat="1" applyFont="1" applyBorder="1" applyProtection="1"/>
    <xf numFmtId="14" fontId="25" fillId="0" borderId="212" xfId="0" applyNumberFormat="1" applyFont="1" applyBorder="1" applyAlignment="1">
      <alignment horizontal="centerContinuous"/>
    </xf>
    <xf numFmtId="167" fontId="25" fillId="0" borderId="221" xfId="0" applyNumberFormat="1" applyFont="1" applyBorder="1" applyAlignment="1" applyProtection="1">
      <alignment horizontal="left"/>
    </xf>
    <xf numFmtId="14" fontId="23" fillId="0" borderId="227" xfId="0" applyNumberFormat="1" applyFont="1" applyBorder="1"/>
    <xf numFmtId="14" fontId="23" fillId="0" borderId="207" xfId="0" applyNumberFormat="1" applyFont="1" applyBorder="1"/>
    <xf numFmtId="168" fontId="22" fillId="0" borderId="227" xfId="0" applyNumberFormat="1" applyFont="1" applyBorder="1" applyProtection="1"/>
    <xf numFmtId="0" fontId="0" fillId="0" borderId="226" xfId="0" applyBorder="1"/>
    <xf numFmtId="165" fontId="22" fillId="0" borderId="227" xfId="0" applyNumberFormat="1" applyFont="1" applyBorder="1" applyProtection="1"/>
    <xf numFmtId="14" fontId="23" fillId="0" borderId="236" xfId="0" applyNumberFormat="1" applyFont="1" applyBorder="1"/>
    <xf numFmtId="14" fontId="25" fillId="0" borderId="234" xfId="0" applyNumberFormat="1" applyFont="1" applyBorder="1" applyAlignment="1">
      <alignment horizontal="centerContinuous"/>
    </xf>
    <xf numFmtId="168" fontId="22" fillId="0" borderId="170" xfId="0" applyNumberFormat="1" applyFont="1" applyBorder="1" applyProtection="1"/>
    <xf numFmtId="0" fontId="0" fillId="0" borderId="211" xfId="0" applyBorder="1"/>
    <xf numFmtId="14" fontId="23" fillId="0" borderId="232" xfId="0" applyNumberFormat="1" applyFont="1" applyBorder="1"/>
    <xf numFmtId="14" fontId="22" fillId="0" borderId="212" xfId="0" applyNumberFormat="1" applyFont="1" applyBorder="1"/>
    <xf numFmtId="14" fontId="23" fillId="0" borderId="212" xfId="0" applyNumberFormat="1" applyFont="1" applyBorder="1"/>
    <xf numFmtId="7" fontId="21" fillId="0" borderId="170" xfId="0" applyNumberFormat="1" applyFont="1" applyBorder="1" applyProtection="1"/>
    <xf numFmtId="7" fontId="21" fillId="0" borderId="212" xfId="0" applyNumberFormat="1" applyFont="1" applyBorder="1" applyProtection="1"/>
    <xf numFmtId="167" fontId="25" fillId="0" borderId="239" xfId="0" applyNumberFormat="1" applyFont="1" applyBorder="1" applyAlignment="1" applyProtection="1"/>
    <xf numFmtId="167" fontId="24" fillId="0" borderId="232" xfId="0" applyNumberFormat="1" applyFont="1" applyBorder="1" applyAlignment="1" applyProtection="1">
      <alignment horizontal="centerContinuous"/>
    </xf>
    <xf numFmtId="165" fontId="22" fillId="0" borderId="170" xfId="0" applyNumberFormat="1" applyFont="1" applyBorder="1" applyAlignment="1" applyProtection="1">
      <alignment horizontal="right"/>
    </xf>
    <xf numFmtId="7" fontId="21" fillId="0" borderId="227" xfId="0" applyNumberFormat="1" applyFont="1" applyBorder="1" applyProtection="1"/>
    <xf numFmtId="7" fontId="21" fillId="0" borderId="236" xfId="0" applyNumberFormat="1" applyFont="1" applyBorder="1" applyProtection="1"/>
    <xf numFmtId="0" fontId="19" fillId="0" borderId="233" xfId="0" applyFont="1" applyBorder="1"/>
    <xf numFmtId="0" fontId="19" fillId="0" borderId="238" xfId="0" applyFont="1" applyBorder="1"/>
    <xf numFmtId="0" fontId="19" fillId="0" borderId="234" xfId="0" applyFont="1" applyBorder="1"/>
    <xf numFmtId="0" fontId="17" fillId="0" borderId="239" xfId="0" applyFont="1" applyBorder="1"/>
    <xf numFmtId="0" fontId="17" fillId="0" borderId="227" xfId="0" applyFont="1" applyBorder="1"/>
    <xf numFmtId="0" fontId="17" fillId="0" borderId="240" xfId="0" applyFont="1" applyBorder="1"/>
    <xf numFmtId="165" fontId="17" fillId="0" borderId="240" xfId="0" applyNumberFormat="1" applyFont="1" applyBorder="1"/>
    <xf numFmtId="165" fontId="17" fillId="0" borderId="236" xfId="0" applyNumberFormat="1" applyFont="1" applyBorder="1"/>
    <xf numFmtId="164" fontId="9" fillId="10" borderId="12" xfId="0" applyNumberFormat="1" applyFont="1" applyFill="1" applyBorder="1" applyAlignment="1" applyProtection="1">
      <alignment horizontal="right" vertical="center" wrapText="1"/>
    </xf>
    <xf numFmtId="0" fontId="17" fillId="0" borderId="212" xfId="0" applyFont="1" applyBorder="1"/>
    <xf numFmtId="165" fontId="17" fillId="0" borderId="227" xfId="0" applyNumberFormat="1" applyFont="1" applyBorder="1"/>
    <xf numFmtId="0" fontId="17" fillId="0" borderId="236" xfId="0" applyFont="1" applyBorder="1"/>
    <xf numFmtId="0" fontId="0" fillId="0" borderId="240" xfId="0" applyBorder="1"/>
    <xf numFmtId="0" fontId="0" fillId="0" borderId="170" xfId="0" applyBorder="1"/>
    <xf numFmtId="0" fontId="0" fillId="0" borderId="212" xfId="0" applyBorder="1"/>
    <xf numFmtId="0" fontId="17" fillId="0" borderId="194" xfId="0" applyFont="1" applyBorder="1"/>
    <xf numFmtId="165" fontId="17" fillId="0" borderId="169" xfId="0" applyNumberFormat="1" applyFont="1" applyBorder="1"/>
    <xf numFmtId="165" fontId="17" fillId="0" borderId="206" xfId="0" applyNumberFormat="1" applyFont="1" applyBorder="1"/>
    <xf numFmtId="2" fontId="22" fillId="0" borderId="227" xfId="0" applyNumberFormat="1" applyFont="1" applyBorder="1" applyProtection="1"/>
    <xf numFmtId="14" fontId="22" fillId="0" borderId="167" xfId="0" applyNumberFormat="1" applyFont="1" applyBorder="1"/>
    <xf numFmtId="14" fontId="25" fillId="0" borderId="242" xfId="0" applyNumberFormat="1" applyFont="1" applyBorder="1"/>
    <xf numFmtId="14" fontId="22" fillId="0" borderId="172" xfId="0" applyNumberFormat="1" applyFont="1" applyBorder="1"/>
    <xf numFmtId="14" fontId="22" fillId="0" borderId="137" xfId="0" applyNumberFormat="1" applyFont="1" applyBorder="1"/>
    <xf numFmtId="168" fontId="22" fillId="0" borderId="167" xfId="0" applyNumberFormat="1" applyFont="1" applyBorder="1" applyProtection="1"/>
    <xf numFmtId="14" fontId="22" fillId="0" borderId="242" xfId="0" applyNumberFormat="1" applyFont="1" applyBorder="1"/>
    <xf numFmtId="168" fontId="22" fillId="0" borderId="172" xfId="0" applyNumberFormat="1" applyFont="1" applyBorder="1" applyProtection="1"/>
    <xf numFmtId="0" fontId="22" fillId="0" borderId="167" xfId="0" applyNumberFormat="1" applyFont="1" applyBorder="1"/>
    <xf numFmtId="0" fontId="18" fillId="0" borderId="242" xfId="0" applyFont="1" applyBorder="1"/>
    <xf numFmtId="0" fontId="22" fillId="0" borderId="172" xfId="0" applyNumberFormat="1" applyFont="1" applyBorder="1"/>
    <xf numFmtId="167" fontId="22" fillId="0" borderId="137" xfId="0" applyNumberFormat="1" applyFont="1" applyBorder="1" applyProtection="1"/>
    <xf numFmtId="167" fontId="22" fillId="0" borderId="242" xfId="0" applyNumberFormat="1" applyFont="1" applyBorder="1" applyProtection="1"/>
    <xf numFmtId="165" fontId="22" fillId="0" borderId="172" xfId="0" applyNumberFormat="1" applyFont="1" applyBorder="1"/>
    <xf numFmtId="0" fontId="18" fillId="0" borderId="243" xfId="0" applyFont="1" applyBorder="1"/>
    <xf numFmtId="165" fontId="18" fillId="0" borderId="244" xfId="0" applyNumberFormat="1" applyFont="1" applyBorder="1"/>
    <xf numFmtId="7" fontId="25" fillId="0" borderId="245" xfId="0" applyNumberFormat="1" applyFont="1" applyBorder="1" applyProtection="1"/>
    <xf numFmtId="7" fontId="21" fillId="0" borderId="205" xfId="0" applyNumberFormat="1" applyFont="1" applyBorder="1" applyProtection="1"/>
    <xf numFmtId="14" fontId="22" fillId="0" borderId="245" xfId="0" applyNumberFormat="1" applyFont="1" applyBorder="1"/>
    <xf numFmtId="168" fontId="22" fillId="0" borderId="205" xfId="0" applyNumberFormat="1" applyFont="1" applyBorder="1" applyProtection="1"/>
    <xf numFmtId="0" fontId="18" fillId="0" borderId="245" xfId="0" applyFont="1" applyBorder="1"/>
    <xf numFmtId="0" fontId="22" fillId="0" borderId="205" xfId="0" applyNumberFormat="1" applyFont="1" applyBorder="1"/>
    <xf numFmtId="167" fontId="22" fillId="0" borderId="245" xfId="0" applyNumberFormat="1" applyFont="1" applyBorder="1" applyProtection="1"/>
    <xf numFmtId="165" fontId="22" fillId="0" borderId="205" xfId="0" applyNumberFormat="1" applyFont="1" applyBorder="1"/>
    <xf numFmtId="165" fontId="18" fillId="0" borderId="246" xfId="0" applyNumberFormat="1" applyFont="1" applyBorder="1"/>
    <xf numFmtId="0" fontId="15" fillId="2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6" fillId="11" borderId="28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4" fillId="2" borderId="64" xfId="0" applyFont="1" applyFill="1" applyBorder="1" applyAlignment="1" applyProtection="1">
      <alignment horizontal="center" vertical="center"/>
    </xf>
    <xf numFmtId="0" fontId="0" fillId="0" borderId="65" xfId="0" applyBorder="1" applyAlignment="1"/>
    <xf numFmtId="0" fontId="14" fillId="2" borderId="9" xfId="0" applyFont="1" applyFill="1" applyBorder="1" applyAlignment="1" applyProtection="1">
      <alignment horizontal="center" vertical="center"/>
    </xf>
    <xf numFmtId="0" fontId="0" fillId="0" borderId="25" xfId="0" applyBorder="1" applyAlignment="1"/>
    <xf numFmtId="0" fontId="14" fillId="2" borderId="2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 wrapText="1"/>
    </xf>
    <xf numFmtId="0" fontId="10" fillId="0" borderId="13" xfId="0" applyFont="1" applyBorder="1" applyAlignment="1"/>
    <xf numFmtId="0" fontId="10" fillId="0" borderId="11" xfId="0" applyFont="1" applyBorder="1" applyAlignment="1"/>
    <xf numFmtId="0" fontId="1" fillId="3" borderId="9" xfId="0" applyFont="1" applyFill="1" applyBorder="1" applyAlignment="1" applyProtection="1">
      <alignment vertical="center" wrapText="1"/>
    </xf>
    <xf numFmtId="0" fontId="1" fillId="3" borderId="62" xfId="0" applyFont="1" applyFill="1" applyBorder="1" applyAlignment="1" applyProtection="1">
      <alignment vertical="center" wrapText="1"/>
    </xf>
    <xf numFmtId="0" fontId="10" fillId="0" borderId="58" xfId="0" applyFont="1" applyBorder="1" applyAlignment="1"/>
    <xf numFmtId="0" fontId="10" fillId="0" borderId="59" xfId="0" applyFont="1" applyBorder="1" applyAlignment="1"/>
    <xf numFmtId="167" fontId="25" fillId="0" borderId="194" xfId="0" applyNumberFormat="1" applyFont="1" applyBorder="1" applyAlignment="1" applyProtection="1">
      <alignment horizontal="center" vertical="center"/>
    </xf>
    <xf numFmtId="167" fontId="25" fillId="0" borderId="0" xfId="0" applyNumberFormat="1" applyFont="1" applyBorder="1" applyAlignment="1" applyProtection="1">
      <alignment horizontal="center" vertical="center"/>
    </xf>
    <xf numFmtId="167" fontId="25" fillId="0" borderId="204" xfId="0" applyNumberFormat="1" applyFont="1" applyBorder="1" applyAlignment="1" applyProtection="1">
      <alignment horizontal="center" vertical="center"/>
    </xf>
    <xf numFmtId="167" fontId="25" fillId="0" borderId="241" xfId="0" applyNumberFormat="1" applyFont="1" applyBorder="1" applyAlignment="1" applyProtection="1">
      <alignment horizontal="center" vertical="center"/>
    </xf>
    <xf numFmtId="14" fontId="26" fillId="0" borderId="190" xfId="0" applyNumberFormat="1" applyFont="1" applyBorder="1" applyAlignment="1">
      <alignment horizontal="center"/>
    </xf>
    <xf numFmtId="0" fontId="12" fillId="0" borderId="191" xfId="0" applyFont="1" applyBorder="1" applyAlignment="1">
      <alignment horizontal="center"/>
    </xf>
    <xf numFmtId="14" fontId="26" fillId="0" borderId="230" xfId="0" applyNumberFormat="1" applyFont="1" applyBorder="1" applyAlignment="1">
      <alignment horizontal="left"/>
    </xf>
    <xf numFmtId="0" fontId="12" fillId="0" borderId="229" xfId="0" applyFont="1" applyBorder="1" applyAlignment="1"/>
    <xf numFmtId="167" fontId="25" fillId="0" borderId="193" xfId="0" applyNumberFormat="1" applyFont="1" applyBorder="1" applyAlignment="1" applyProtection="1">
      <alignment horizontal="center" vertical="center"/>
    </xf>
    <xf numFmtId="167" fontId="25" fillId="0" borderId="191" xfId="0" applyNumberFormat="1" applyFont="1" applyBorder="1" applyAlignment="1" applyProtection="1">
      <alignment horizontal="center" vertical="center"/>
    </xf>
    <xf numFmtId="167" fontId="25" fillId="0" borderId="162" xfId="0" applyNumberFormat="1" applyFont="1" applyBorder="1" applyAlignment="1" applyProtection="1">
      <alignment horizontal="center" vertical="center"/>
    </xf>
    <xf numFmtId="167" fontId="25" fillId="0" borderId="205" xfId="0" applyNumberFormat="1" applyFont="1" applyBorder="1" applyAlignment="1" applyProtection="1">
      <alignment horizontal="center" vertical="center"/>
    </xf>
    <xf numFmtId="0" fontId="0" fillId="0" borderId="191" xfId="0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16" fillId="11" borderId="57" xfId="0" applyFont="1" applyFill="1" applyBorder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0" fontId="16" fillId="11" borderId="65" xfId="0" applyFont="1" applyFill="1" applyBorder="1" applyAlignment="1">
      <alignment horizontal="center" vertical="center"/>
    </xf>
    <xf numFmtId="0" fontId="15" fillId="2" borderId="57" xfId="0" applyFont="1" applyFill="1" applyBorder="1" applyAlignment="1" applyProtection="1">
      <alignment horizontal="center" vertical="center" wrapText="1"/>
    </xf>
    <xf numFmtId="0" fontId="15" fillId="2" borderId="58" xfId="0" applyFont="1" applyFill="1" applyBorder="1" applyAlignment="1" applyProtection="1">
      <alignment horizontal="center" vertical="center" wrapText="1"/>
    </xf>
    <xf numFmtId="0" fontId="15" fillId="2" borderId="65" xfId="0" applyFont="1" applyFill="1" applyBorder="1" applyAlignment="1" applyProtection="1">
      <alignment horizontal="center" vertical="center" wrapText="1"/>
    </xf>
    <xf numFmtId="169" fontId="0" fillId="0" borderId="0" xfId="0" applyNumberFormat="1"/>
    <xf numFmtId="170" fontId="0" fillId="0" borderId="0" xfId="0" applyNumberFormat="1"/>
  </cellXfs>
  <cellStyles count="26">
    <cellStyle name="Currency" xfId="11" builtinId="4"/>
    <cellStyle name="Normal" xfId="0" builtinId="0"/>
    <cellStyle name="Normal_BoxCulvNew" xfId="5"/>
    <cellStyle name="Normal_BoxCulvNew_1" xfId="10"/>
    <cellStyle name="Normal_BoxGirderSTR" xfId="14"/>
    <cellStyle name="Normal_Cantilever" xfId="8"/>
    <cellStyle name="Normal_Cantilever_1" xfId="25"/>
    <cellStyle name="Normal_ConcreteSlabPED" xfId="16"/>
    <cellStyle name="Normal_FlatSlabSTR" xfId="1"/>
    <cellStyle name="Normal_Full Span" xfId="9"/>
    <cellStyle name="Normal_HaunchedSlabSTR" xfId="2"/>
    <cellStyle name="Normal_I-Girder GRD" xfId="3"/>
    <cellStyle name="Normal_I-GirderSTR" xfId="4"/>
    <cellStyle name="Normal_JointRepair" xfId="18"/>
    <cellStyle name="Normal_OverlayConc" xfId="21"/>
    <cellStyle name="Normal_OverlayHMAsph" xfId="22"/>
    <cellStyle name="Normal_OverlayPMAsph" xfId="23"/>
    <cellStyle name="Normal_Paint" xfId="19"/>
    <cellStyle name="Normal_Precast" xfId="24"/>
    <cellStyle name="Normal_PrefabTrussPED" xfId="17"/>
    <cellStyle name="Normal_RetWalls" xfId="6"/>
    <cellStyle name="Normal_RetWalls (2)" xfId="7"/>
    <cellStyle name="Normal_Sheet1" xfId="13"/>
    <cellStyle name="Normal_Sheet1_1" xfId="15"/>
    <cellStyle name="Normal_Widening" xfId="20"/>
    <cellStyle name="Normal_YearEndStructureSummary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zoomScaleNormal="100" workbookViewId="0">
      <pane ySplit="3" topLeftCell="A31" activePane="bottomLeft" state="frozen"/>
      <selection pane="bottomLeft" activeCell="A51" sqref="A51:N54"/>
    </sheetView>
  </sheetViews>
  <sheetFormatPr defaultRowHeight="15" x14ac:dyDescent="0.25"/>
  <cols>
    <col min="1" max="1" width="10.7109375" customWidth="1"/>
    <col min="2" max="2" width="14.85546875" customWidth="1"/>
    <col min="3" max="3" width="8.42578125" bestFit="1" customWidth="1"/>
    <col min="4" max="4" width="15.42578125" customWidth="1"/>
    <col min="5" max="5" width="10.7109375" bestFit="1" customWidth="1"/>
    <col min="6" max="6" width="8.140625" bestFit="1" customWidth="1"/>
    <col min="7" max="7" width="10.5703125" bestFit="1" customWidth="1"/>
    <col min="8" max="8" width="13.42578125" bestFit="1" customWidth="1"/>
    <col min="9" max="9" width="12.7109375" bestFit="1" customWidth="1"/>
    <col min="10" max="10" width="15.42578125" bestFit="1" customWidth="1"/>
    <col min="11" max="11" width="12.7109375" bestFit="1" customWidth="1"/>
    <col min="12" max="12" width="9.42578125" bestFit="1" customWidth="1"/>
    <col min="13" max="13" width="12.7109375" bestFit="1" customWidth="1"/>
    <col min="14" max="14" width="14.140625" bestFit="1" customWidth="1"/>
    <col min="15" max="15" width="14.85546875" bestFit="1" customWidth="1"/>
    <col min="18" max="18" width="11.28515625" bestFit="1" customWidth="1"/>
  </cols>
  <sheetData>
    <row r="1" spans="1:16" ht="26.25" x14ac:dyDescent="0.4">
      <c r="A1" s="11" t="s">
        <v>198</v>
      </c>
    </row>
    <row r="2" spans="1:16" ht="21" x14ac:dyDescent="0.35">
      <c r="A2" s="10" t="s">
        <v>74</v>
      </c>
      <c r="B2" s="9"/>
      <c r="C2" s="9"/>
      <c r="D2" s="9"/>
      <c r="E2" s="9"/>
      <c r="F2" s="9"/>
      <c r="G2" s="861" t="s">
        <v>53</v>
      </c>
      <c r="H2" s="862"/>
      <c r="I2" s="862"/>
      <c r="J2" s="862"/>
      <c r="K2" s="863"/>
      <c r="L2" s="864" t="s">
        <v>54</v>
      </c>
      <c r="M2" s="865"/>
      <c r="N2" s="865"/>
      <c r="O2" s="865"/>
      <c r="P2" s="866"/>
    </row>
    <row r="3" spans="1:16" ht="30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50" t="s">
        <v>2</v>
      </c>
      <c r="G3" s="177" t="s">
        <v>3</v>
      </c>
      <c r="H3" s="8" t="s">
        <v>4</v>
      </c>
      <c r="I3" s="8" t="s">
        <v>5</v>
      </c>
      <c r="J3" s="38" t="s">
        <v>60</v>
      </c>
      <c r="K3" s="179" t="s">
        <v>6</v>
      </c>
      <c r="L3" s="177" t="s">
        <v>3</v>
      </c>
      <c r="M3" s="8" t="s">
        <v>4</v>
      </c>
      <c r="N3" s="8" t="s">
        <v>5</v>
      </c>
      <c r="O3" s="38" t="s">
        <v>60</v>
      </c>
      <c r="P3" s="179" t="s">
        <v>6</v>
      </c>
    </row>
    <row r="4" spans="1:16" x14ac:dyDescent="0.25">
      <c r="A4" s="286">
        <v>42745</v>
      </c>
      <c r="B4" s="287" t="s">
        <v>141</v>
      </c>
      <c r="C4" s="287" t="s">
        <v>9</v>
      </c>
      <c r="D4" s="287" t="s">
        <v>10</v>
      </c>
      <c r="E4" s="288">
        <v>1</v>
      </c>
      <c r="F4" s="293" t="s">
        <v>119</v>
      </c>
      <c r="G4" s="292">
        <v>1338</v>
      </c>
      <c r="H4" s="289">
        <v>258599.37729999999</v>
      </c>
      <c r="I4" s="289">
        <v>193.27307720478325</v>
      </c>
      <c r="J4" s="289">
        <v>101919</v>
      </c>
      <c r="K4" s="289">
        <v>76.172645739910308</v>
      </c>
      <c r="L4" s="54"/>
      <c r="M4" s="17"/>
      <c r="N4" s="7"/>
      <c r="O4" s="7"/>
      <c r="P4" s="57"/>
    </row>
    <row r="5" spans="1:16" x14ac:dyDescent="0.25">
      <c r="A5" s="286">
        <v>42745</v>
      </c>
      <c r="B5" s="287" t="s">
        <v>142</v>
      </c>
      <c r="C5" s="287" t="s">
        <v>7</v>
      </c>
      <c r="D5" s="287" t="s">
        <v>10</v>
      </c>
      <c r="E5" s="288">
        <v>1</v>
      </c>
      <c r="F5" s="293" t="s">
        <v>12</v>
      </c>
      <c r="G5" s="292">
        <v>2503.86</v>
      </c>
      <c r="H5" s="289">
        <v>487802.68579999998</v>
      </c>
      <c r="I5" s="289">
        <v>194.82026346203142</v>
      </c>
      <c r="J5" s="289">
        <v>144421</v>
      </c>
      <c r="K5" s="289">
        <v>57.679340619674058</v>
      </c>
      <c r="L5" s="54"/>
      <c r="M5" s="193"/>
      <c r="N5" s="7"/>
      <c r="O5" s="190"/>
      <c r="P5" s="55"/>
    </row>
    <row r="6" spans="1:16" x14ac:dyDescent="0.25">
      <c r="A6" s="286">
        <v>42745</v>
      </c>
      <c r="B6" s="287" t="s">
        <v>143</v>
      </c>
      <c r="C6" s="287" t="s">
        <v>9</v>
      </c>
      <c r="D6" s="287"/>
      <c r="E6" s="288">
        <v>1</v>
      </c>
      <c r="F6" s="293" t="s">
        <v>18</v>
      </c>
      <c r="G6" s="292">
        <v>973.875</v>
      </c>
      <c r="H6" s="289">
        <v>181372.90160000001</v>
      </c>
      <c r="I6" s="289">
        <v>186.23837925811836</v>
      </c>
      <c r="J6" s="289">
        <v>60855</v>
      </c>
      <c r="K6" s="289">
        <v>62.487485560261838</v>
      </c>
      <c r="L6" s="54"/>
      <c r="M6" s="193"/>
      <c r="N6" s="7"/>
      <c r="O6" s="190"/>
      <c r="P6" s="55"/>
    </row>
    <row r="7" spans="1:16" x14ac:dyDescent="0.25">
      <c r="A7" s="286">
        <v>42780</v>
      </c>
      <c r="B7" s="287" t="s">
        <v>121</v>
      </c>
      <c r="C7" s="287" t="s">
        <v>7</v>
      </c>
      <c r="D7" s="287" t="s">
        <v>8</v>
      </c>
      <c r="E7" s="288">
        <v>2</v>
      </c>
      <c r="F7" s="293" t="s">
        <v>122</v>
      </c>
      <c r="G7" s="292">
        <v>1666.6</v>
      </c>
      <c r="H7" s="289">
        <v>179247.82680000001</v>
      </c>
      <c r="I7" s="289">
        <v>107.55299977547442</v>
      </c>
      <c r="J7" s="290"/>
      <c r="K7" s="290"/>
      <c r="L7" s="54"/>
      <c r="M7" s="193"/>
      <c r="N7" s="7"/>
      <c r="O7" s="190"/>
      <c r="P7" s="55"/>
    </row>
    <row r="8" spans="1:16" x14ac:dyDescent="0.25">
      <c r="A8" s="286">
        <v>42780</v>
      </c>
      <c r="B8" s="287" t="s">
        <v>131</v>
      </c>
      <c r="C8" s="287" t="s">
        <v>7</v>
      </c>
      <c r="D8" s="287" t="s">
        <v>10</v>
      </c>
      <c r="E8" s="288">
        <v>1</v>
      </c>
      <c r="F8" s="293" t="s">
        <v>13</v>
      </c>
      <c r="G8" s="292">
        <v>1577.4</v>
      </c>
      <c r="H8" s="289">
        <v>246659.16380000001</v>
      </c>
      <c r="I8" s="289">
        <v>156.37071128588545</v>
      </c>
      <c r="J8" s="289">
        <v>67820.75</v>
      </c>
      <c r="K8" s="289">
        <v>42.995276372708659</v>
      </c>
      <c r="L8" s="54"/>
      <c r="M8" s="193"/>
      <c r="N8" s="7"/>
      <c r="O8" s="190"/>
      <c r="P8" s="55"/>
    </row>
    <row r="9" spans="1:16" x14ac:dyDescent="0.25">
      <c r="A9" s="286">
        <v>42780</v>
      </c>
      <c r="B9" s="287" t="s">
        <v>132</v>
      </c>
      <c r="C9" s="287" t="s">
        <v>7</v>
      </c>
      <c r="D9" s="287" t="s">
        <v>10</v>
      </c>
      <c r="E9" s="288">
        <v>1</v>
      </c>
      <c r="F9" s="293" t="s">
        <v>11</v>
      </c>
      <c r="G9" s="292">
        <v>1316.25</v>
      </c>
      <c r="H9" s="289">
        <v>161060.06950000001</v>
      </c>
      <c r="I9" s="289">
        <v>122.36282583095917</v>
      </c>
      <c r="J9" s="291">
        <v>59284</v>
      </c>
      <c r="K9" s="291">
        <v>45.040075973409309</v>
      </c>
      <c r="L9" s="54"/>
      <c r="M9" s="193"/>
      <c r="N9" s="7"/>
      <c r="O9" s="190"/>
      <c r="P9" s="55"/>
    </row>
    <row r="10" spans="1:16" x14ac:dyDescent="0.25">
      <c r="A10" s="286">
        <v>42780</v>
      </c>
      <c r="B10" s="287" t="s">
        <v>133</v>
      </c>
      <c r="C10" s="287" t="s">
        <v>7</v>
      </c>
      <c r="D10" s="287" t="s">
        <v>8</v>
      </c>
      <c r="E10" s="288">
        <v>2</v>
      </c>
      <c r="F10" s="293" t="s">
        <v>122</v>
      </c>
      <c r="G10" s="292">
        <v>1656.25</v>
      </c>
      <c r="H10" s="289">
        <v>229160.02679999999</v>
      </c>
      <c r="I10" s="289">
        <v>138.3607708981132</v>
      </c>
      <c r="J10" s="290"/>
      <c r="K10" s="290"/>
      <c r="L10" s="54"/>
      <c r="M10" s="193"/>
      <c r="N10" s="7"/>
      <c r="O10" s="190"/>
      <c r="P10" s="55"/>
    </row>
    <row r="11" spans="1:16" x14ac:dyDescent="0.25">
      <c r="A11" s="286">
        <v>42780</v>
      </c>
      <c r="B11" s="287" t="s">
        <v>134</v>
      </c>
      <c r="C11" s="287" t="s">
        <v>9</v>
      </c>
      <c r="D11" s="287" t="s">
        <v>8</v>
      </c>
      <c r="E11" s="288">
        <v>2</v>
      </c>
      <c r="F11" s="293" t="s">
        <v>135</v>
      </c>
      <c r="G11" s="292">
        <v>2029.47</v>
      </c>
      <c r="H11" s="289">
        <v>281017.9902</v>
      </c>
      <c r="I11" s="289">
        <v>138.46866140258248</v>
      </c>
      <c r="J11" s="289">
        <v>98384.4</v>
      </c>
      <c r="K11" s="289">
        <v>48.477879160692375</v>
      </c>
      <c r="L11" s="54"/>
      <c r="M11" s="193"/>
      <c r="N11" s="7"/>
      <c r="O11" s="190"/>
      <c r="P11" s="55"/>
    </row>
    <row r="12" spans="1:16" ht="21.75" customHeight="1" x14ac:dyDescent="0.25">
      <c r="A12" s="286">
        <v>42780</v>
      </c>
      <c r="B12" s="287" t="s">
        <v>136</v>
      </c>
      <c r="C12" s="287" t="s">
        <v>7</v>
      </c>
      <c r="D12" s="287" t="s">
        <v>10</v>
      </c>
      <c r="E12" s="288">
        <v>1</v>
      </c>
      <c r="F12" s="293" t="s">
        <v>117</v>
      </c>
      <c r="G12" s="292">
        <v>1446.25</v>
      </c>
      <c r="H12" s="289">
        <v>206824.11799999999</v>
      </c>
      <c r="I12" s="289">
        <v>143.00716888504752</v>
      </c>
      <c r="J12" s="289">
        <v>80442.8</v>
      </c>
      <c r="K12" s="289">
        <v>55.621642178046677</v>
      </c>
      <c r="L12" s="54"/>
      <c r="M12" s="193"/>
      <c r="N12" s="7"/>
      <c r="O12" s="190"/>
      <c r="P12" s="55"/>
    </row>
    <row r="13" spans="1:16" x14ac:dyDescent="0.25">
      <c r="A13" s="286">
        <v>42780</v>
      </c>
      <c r="B13" s="287" t="s">
        <v>137</v>
      </c>
      <c r="C13" s="287" t="s">
        <v>7</v>
      </c>
      <c r="D13" s="287" t="s">
        <v>8</v>
      </c>
      <c r="E13" s="288">
        <v>2</v>
      </c>
      <c r="F13" s="293" t="s">
        <v>138</v>
      </c>
      <c r="G13" s="292">
        <v>3438.7</v>
      </c>
      <c r="H13" s="289">
        <v>459789.47989999998</v>
      </c>
      <c r="I13" s="289">
        <v>133.71026446878807</v>
      </c>
      <c r="J13" s="289">
        <v>166636.54999999999</v>
      </c>
      <c r="K13" s="289">
        <v>48.459171304903151</v>
      </c>
      <c r="L13" s="54"/>
      <c r="M13" s="193"/>
      <c r="N13" s="7"/>
      <c r="O13" s="190"/>
      <c r="P13" s="55"/>
    </row>
    <row r="14" spans="1:16" x14ac:dyDescent="0.25">
      <c r="A14" s="286">
        <v>42780</v>
      </c>
      <c r="B14" s="287" t="s">
        <v>139</v>
      </c>
      <c r="C14" s="287" t="s">
        <v>9</v>
      </c>
      <c r="D14" s="287" t="s">
        <v>10</v>
      </c>
      <c r="E14" s="288">
        <v>1</v>
      </c>
      <c r="F14" s="293" t="s">
        <v>11</v>
      </c>
      <c r="G14" s="292">
        <v>1320.952</v>
      </c>
      <c r="H14" s="289">
        <v>196580.7941</v>
      </c>
      <c r="I14" s="289">
        <v>148.81751204896224</v>
      </c>
      <c r="J14" s="289">
        <v>71790.5</v>
      </c>
      <c r="K14" s="289">
        <v>54.347545230264295</v>
      </c>
      <c r="L14" s="54"/>
      <c r="M14" s="193"/>
      <c r="N14" s="7"/>
      <c r="O14" s="190"/>
      <c r="P14" s="55"/>
    </row>
    <row r="15" spans="1:16" x14ac:dyDescent="0.25">
      <c r="A15" s="286">
        <v>42780</v>
      </c>
      <c r="B15" s="287" t="s">
        <v>140</v>
      </c>
      <c r="C15" s="287" t="s">
        <v>7</v>
      </c>
      <c r="D15" s="287" t="s">
        <v>10</v>
      </c>
      <c r="E15" s="288">
        <v>1</v>
      </c>
      <c r="F15" s="293" t="s">
        <v>12</v>
      </c>
      <c r="G15" s="292">
        <v>1568.25</v>
      </c>
      <c r="H15" s="289">
        <v>185338.25339999999</v>
      </c>
      <c r="I15" s="289">
        <v>118.18157398373982</v>
      </c>
      <c r="J15" s="289">
        <v>79442.600000000006</v>
      </c>
      <c r="K15" s="289">
        <v>50.656846803762157</v>
      </c>
      <c r="L15" s="54"/>
      <c r="M15" s="193"/>
      <c r="N15" s="7"/>
      <c r="O15" s="190"/>
      <c r="P15" s="55"/>
    </row>
    <row r="16" spans="1:16" x14ac:dyDescent="0.25">
      <c r="A16" s="286">
        <v>42780</v>
      </c>
      <c r="B16" s="287" t="s">
        <v>144</v>
      </c>
      <c r="C16" s="287" t="s">
        <v>7</v>
      </c>
      <c r="D16" s="287" t="s">
        <v>10</v>
      </c>
      <c r="E16" s="288">
        <v>1</v>
      </c>
      <c r="F16" s="293" t="s">
        <v>13</v>
      </c>
      <c r="G16" s="292">
        <v>1719.25</v>
      </c>
      <c r="H16" s="289">
        <v>231637.8407</v>
      </c>
      <c r="I16" s="289">
        <v>134.73191257815907</v>
      </c>
      <c r="J16" s="289">
        <v>111243.8</v>
      </c>
      <c r="K16" s="289">
        <v>64.704842227715574</v>
      </c>
      <c r="L16" s="56"/>
      <c r="M16" s="15"/>
      <c r="N16" s="15"/>
      <c r="O16" s="15"/>
      <c r="P16" s="57"/>
    </row>
    <row r="17" spans="1:16" x14ac:dyDescent="0.25">
      <c r="A17" s="286">
        <v>42808</v>
      </c>
      <c r="B17" s="287" t="s">
        <v>126</v>
      </c>
      <c r="C17" s="287" t="s">
        <v>7</v>
      </c>
      <c r="D17" s="287" t="s">
        <v>8</v>
      </c>
      <c r="E17" s="288">
        <v>2</v>
      </c>
      <c r="F17" s="293" t="s">
        <v>127</v>
      </c>
      <c r="G17" s="292">
        <v>1970</v>
      </c>
      <c r="H17" s="289">
        <v>261438.06909999999</v>
      </c>
      <c r="I17" s="289">
        <v>132.70967974619288</v>
      </c>
      <c r="J17" s="289">
        <v>112409</v>
      </c>
      <c r="K17" s="289">
        <v>57.06040609137056</v>
      </c>
      <c r="L17" s="54"/>
      <c r="M17" s="17"/>
      <c r="N17" s="7"/>
      <c r="O17" s="7"/>
      <c r="P17" s="57"/>
    </row>
    <row r="18" spans="1:16" x14ac:dyDescent="0.25">
      <c r="A18" s="286">
        <v>42808</v>
      </c>
      <c r="B18" s="287" t="s">
        <v>128</v>
      </c>
      <c r="C18" s="287" t="s">
        <v>7</v>
      </c>
      <c r="D18" s="287" t="s">
        <v>10</v>
      </c>
      <c r="E18" s="288">
        <v>1</v>
      </c>
      <c r="F18" s="293" t="s">
        <v>11</v>
      </c>
      <c r="G18" s="292">
        <v>1246</v>
      </c>
      <c r="H18" s="289">
        <v>219604.33979999999</v>
      </c>
      <c r="I18" s="289">
        <v>176.24746372391652</v>
      </c>
      <c r="J18" s="291">
        <v>85693.214699999997</v>
      </c>
      <c r="K18" s="291">
        <v>68.774650642054567</v>
      </c>
      <c r="L18" s="54"/>
      <c r="M18" s="193"/>
      <c r="N18" s="7"/>
      <c r="O18" s="190"/>
      <c r="P18" s="55"/>
    </row>
    <row r="19" spans="1:16" x14ac:dyDescent="0.25">
      <c r="A19" s="286">
        <v>42808</v>
      </c>
      <c r="B19" s="287" t="s">
        <v>129</v>
      </c>
      <c r="C19" s="287" t="s">
        <v>9</v>
      </c>
      <c r="D19" s="287" t="s">
        <v>10</v>
      </c>
      <c r="E19" s="288">
        <v>1</v>
      </c>
      <c r="F19" s="293" t="s">
        <v>17</v>
      </c>
      <c r="G19" s="292">
        <v>1511</v>
      </c>
      <c r="H19" s="289">
        <v>136079.39309999999</v>
      </c>
      <c r="I19" s="289">
        <v>90.059161548643274</v>
      </c>
      <c r="J19" s="289">
        <v>23550</v>
      </c>
      <c r="K19" s="289">
        <v>15.585704831237591</v>
      </c>
      <c r="L19" s="54"/>
      <c r="M19" s="193"/>
      <c r="N19" s="7"/>
      <c r="O19" s="190"/>
      <c r="P19" s="55"/>
    </row>
    <row r="20" spans="1:16" x14ac:dyDescent="0.25">
      <c r="A20" s="286">
        <v>42808</v>
      </c>
      <c r="B20" s="287" t="s">
        <v>130</v>
      </c>
      <c r="C20" s="287" t="s">
        <v>7</v>
      </c>
      <c r="D20" s="287" t="s">
        <v>10</v>
      </c>
      <c r="E20" s="288">
        <v>1</v>
      </c>
      <c r="F20" s="293" t="s">
        <v>115</v>
      </c>
      <c r="G20" s="292">
        <v>1023</v>
      </c>
      <c r="H20" s="289">
        <v>173847.5356</v>
      </c>
      <c r="I20" s="289">
        <v>169.93893998044967</v>
      </c>
      <c r="J20" s="289">
        <v>42575.5</v>
      </c>
      <c r="K20" s="289">
        <v>41.618279569892472</v>
      </c>
      <c r="L20" s="54"/>
      <c r="M20" s="193"/>
      <c r="N20" s="7"/>
      <c r="O20" s="190"/>
      <c r="P20" s="55"/>
    </row>
    <row r="21" spans="1:16" x14ac:dyDescent="0.25">
      <c r="A21" s="286">
        <v>42836</v>
      </c>
      <c r="B21" s="287" t="s">
        <v>125</v>
      </c>
      <c r="C21" s="287" t="s">
        <v>7</v>
      </c>
      <c r="D21" s="287" t="s">
        <v>10</v>
      </c>
      <c r="E21" s="288">
        <v>1</v>
      </c>
      <c r="F21" s="293" t="s">
        <v>119</v>
      </c>
      <c r="G21" s="292">
        <v>3913.75</v>
      </c>
      <c r="H21" s="289">
        <v>674570.69850000006</v>
      </c>
      <c r="I21" s="289">
        <v>172.35916921111468</v>
      </c>
      <c r="J21" s="289">
        <v>298741.40000000002</v>
      </c>
      <c r="K21" s="289">
        <v>76.331242414564045</v>
      </c>
      <c r="L21" s="54"/>
      <c r="M21" s="193"/>
      <c r="N21" s="7"/>
      <c r="O21" s="190"/>
      <c r="P21" s="55"/>
    </row>
    <row r="22" spans="1:16" x14ac:dyDescent="0.25">
      <c r="A22" s="286">
        <v>42864</v>
      </c>
      <c r="B22" s="287" t="s">
        <v>123</v>
      </c>
      <c r="C22" s="287" t="s">
        <v>7</v>
      </c>
      <c r="D22" s="287" t="s">
        <v>10</v>
      </c>
      <c r="E22" s="288">
        <v>1</v>
      </c>
      <c r="F22" s="293" t="s">
        <v>124</v>
      </c>
      <c r="G22" s="292">
        <v>1154</v>
      </c>
      <c r="H22" s="289">
        <v>199063.19099999999</v>
      </c>
      <c r="I22" s="289">
        <v>172.49843240901211</v>
      </c>
      <c r="J22" s="289">
        <v>57625.8</v>
      </c>
      <c r="K22" s="289">
        <v>49.935701906412483</v>
      </c>
      <c r="L22" s="54"/>
      <c r="M22" s="193"/>
      <c r="N22" s="7"/>
      <c r="O22" s="190"/>
      <c r="P22" s="55"/>
    </row>
    <row r="23" spans="1:16" x14ac:dyDescent="0.25">
      <c r="A23" s="286">
        <v>42864</v>
      </c>
      <c r="B23" s="287" t="s">
        <v>156</v>
      </c>
      <c r="C23" s="287" t="s">
        <v>7</v>
      </c>
      <c r="D23" s="287" t="s">
        <v>10</v>
      </c>
      <c r="E23" s="288">
        <v>1</v>
      </c>
      <c r="F23" s="293" t="s">
        <v>12</v>
      </c>
      <c r="G23" s="292">
        <v>1131</v>
      </c>
      <c r="H23" s="289">
        <v>232042.1274</v>
      </c>
      <c r="I23" s="289">
        <v>205.16545305039787</v>
      </c>
      <c r="J23" s="289">
        <v>98322.75</v>
      </c>
      <c r="K23" s="289">
        <v>86.934350132625994</v>
      </c>
      <c r="L23" s="54"/>
      <c r="M23" s="193"/>
      <c r="N23" s="7"/>
      <c r="O23" s="190"/>
      <c r="P23" s="55"/>
    </row>
    <row r="24" spans="1:16" x14ac:dyDescent="0.25">
      <c r="A24" s="286">
        <v>42864</v>
      </c>
      <c r="B24" s="287" t="s">
        <v>158</v>
      </c>
      <c r="C24" s="287" t="s">
        <v>7</v>
      </c>
      <c r="D24" s="287" t="s">
        <v>10</v>
      </c>
      <c r="E24" s="288">
        <v>1</v>
      </c>
      <c r="F24" s="293" t="s">
        <v>115</v>
      </c>
      <c r="K24" s="508"/>
      <c r="L24" s="292">
        <v>1251</v>
      </c>
      <c r="M24" s="289">
        <v>218219.27960000001</v>
      </c>
      <c r="N24" s="289">
        <v>174.435874980016</v>
      </c>
      <c r="O24" s="289">
        <v>116806</v>
      </c>
      <c r="P24" s="606">
        <v>93.370103916866512</v>
      </c>
    </row>
    <row r="25" spans="1:16" x14ac:dyDescent="0.25">
      <c r="A25" s="286">
        <v>42899</v>
      </c>
      <c r="B25" s="287" t="s">
        <v>118</v>
      </c>
      <c r="C25" s="287" t="s">
        <v>7</v>
      </c>
      <c r="D25" s="287" t="s">
        <v>10</v>
      </c>
      <c r="E25" s="288">
        <v>1</v>
      </c>
      <c r="F25" s="293" t="s">
        <v>119</v>
      </c>
      <c r="L25" s="54">
        <v>2400</v>
      </c>
      <c r="M25" s="289">
        <v>449283.66710000002</v>
      </c>
      <c r="N25" s="289">
        <v>187.20152795833334</v>
      </c>
      <c r="O25" s="289">
        <v>159249</v>
      </c>
      <c r="P25" s="606">
        <v>66.353750000000005</v>
      </c>
    </row>
    <row r="26" spans="1:16" x14ac:dyDescent="0.25">
      <c r="A26" s="296">
        <v>42927</v>
      </c>
      <c r="B26" t="s">
        <v>160</v>
      </c>
      <c r="C26" t="s">
        <v>7</v>
      </c>
      <c r="D26" t="s">
        <v>10</v>
      </c>
      <c r="E26">
        <v>1</v>
      </c>
      <c r="F26" s="294" t="s">
        <v>21</v>
      </c>
      <c r="G26" s="288">
        <v>1220</v>
      </c>
      <c r="H26" s="289">
        <v>198774.33840000001</v>
      </c>
      <c r="I26" s="289">
        <v>162.92978557377049</v>
      </c>
      <c r="J26" s="289">
        <v>78565.649999999994</v>
      </c>
      <c r="K26" s="289">
        <v>64.398073770491806</v>
      </c>
      <c r="L26" s="54"/>
      <c r="M26" s="193"/>
      <c r="N26" s="7"/>
      <c r="O26" s="190"/>
      <c r="P26" s="55"/>
    </row>
    <row r="27" spans="1:16" x14ac:dyDescent="0.25">
      <c r="A27" s="296">
        <v>42927</v>
      </c>
      <c r="B27" t="s">
        <v>161</v>
      </c>
      <c r="C27" t="s">
        <v>9</v>
      </c>
      <c r="D27" t="s">
        <v>10</v>
      </c>
      <c r="E27">
        <v>1</v>
      </c>
      <c r="F27" s="294" t="s">
        <v>12</v>
      </c>
      <c r="G27" s="288">
        <v>1384</v>
      </c>
      <c r="H27" s="289">
        <v>222578.1292</v>
      </c>
      <c r="I27" s="289">
        <v>160.82234768786128</v>
      </c>
      <c r="J27" s="289">
        <v>82964.27</v>
      </c>
      <c r="K27" s="289">
        <v>59.945281791907519</v>
      </c>
      <c r="L27" s="54"/>
      <c r="M27" s="193"/>
      <c r="N27" s="7"/>
      <c r="O27" s="190"/>
      <c r="P27" s="55"/>
    </row>
    <row r="28" spans="1:16" x14ac:dyDescent="0.25">
      <c r="A28" s="296">
        <v>42927</v>
      </c>
      <c r="B28" t="s">
        <v>162</v>
      </c>
      <c r="C28" t="s">
        <v>7</v>
      </c>
      <c r="D28" t="s">
        <v>10</v>
      </c>
      <c r="E28">
        <v>1</v>
      </c>
      <c r="F28" s="294" t="s">
        <v>109</v>
      </c>
      <c r="G28" s="288">
        <v>1550</v>
      </c>
      <c r="H28" s="289">
        <v>235572.00289999999</v>
      </c>
      <c r="I28" s="289">
        <v>151.98193735483869</v>
      </c>
      <c r="J28" s="289">
        <v>95589.5</v>
      </c>
      <c r="K28" s="289">
        <v>61.670645161290324</v>
      </c>
      <c r="L28" s="54"/>
      <c r="M28" s="193"/>
      <c r="N28" s="7"/>
      <c r="O28" s="190"/>
      <c r="P28" s="55"/>
    </row>
    <row r="29" spans="1:16" x14ac:dyDescent="0.25">
      <c r="A29" s="296">
        <v>42927</v>
      </c>
      <c r="B29" t="s">
        <v>163</v>
      </c>
      <c r="C29" t="s">
        <v>9</v>
      </c>
      <c r="D29" t="s">
        <v>10</v>
      </c>
      <c r="E29">
        <v>1</v>
      </c>
      <c r="F29" s="294" t="s">
        <v>11</v>
      </c>
      <c r="G29" s="288">
        <v>1238</v>
      </c>
      <c r="H29" s="289">
        <v>197638.77489999999</v>
      </c>
      <c r="I29" s="289">
        <v>159.64359846526656</v>
      </c>
      <c r="J29" s="289">
        <v>53457.5</v>
      </c>
      <c r="K29" s="289">
        <v>43.18053311793215</v>
      </c>
      <c r="L29" s="54"/>
      <c r="M29" s="193"/>
      <c r="N29" s="7"/>
      <c r="O29" s="190"/>
      <c r="P29" s="55"/>
    </row>
    <row r="30" spans="1:16" x14ac:dyDescent="0.25">
      <c r="A30" s="296">
        <v>42927</v>
      </c>
      <c r="B30" t="s">
        <v>164</v>
      </c>
      <c r="C30" t="s">
        <v>7</v>
      </c>
      <c r="D30" t="s">
        <v>10</v>
      </c>
      <c r="E30">
        <v>1</v>
      </c>
      <c r="F30" s="294" t="s">
        <v>115</v>
      </c>
      <c r="G30" s="288">
        <v>1025</v>
      </c>
      <c r="H30" s="289">
        <v>186530.18049999999</v>
      </c>
      <c r="I30" s="289">
        <v>181.98066390243901</v>
      </c>
      <c r="J30" s="289">
        <v>51943</v>
      </c>
      <c r="K30" s="289">
        <v>50.676097560975613</v>
      </c>
      <c r="L30" s="54"/>
      <c r="M30" s="193"/>
      <c r="N30" s="7"/>
      <c r="O30" s="190"/>
      <c r="P30" s="55"/>
    </row>
    <row r="31" spans="1:16" x14ac:dyDescent="0.25">
      <c r="A31" s="296">
        <v>42927</v>
      </c>
      <c r="B31" t="s">
        <v>166</v>
      </c>
      <c r="C31" t="s">
        <v>7</v>
      </c>
      <c r="D31" t="s">
        <v>10</v>
      </c>
      <c r="E31">
        <v>1</v>
      </c>
      <c r="F31" s="294" t="s">
        <v>18</v>
      </c>
      <c r="G31" s="288">
        <v>967</v>
      </c>
      <c r="H31" s="289">
        <v>160832.61960000001</v>
      </c>
      <c r="I31" s="289">
        <v>166.32121985522235</v>
      </c>
      <c r="J31" s="289">
        <v>53886.5</v>
      </c>
      <c r="K31" s="289">
        <v>55.725439503619441</v>
      </c>
      <c r="L31" s="54"/>
      <c r="M31" s="193"/>
      <c r="N31" s="7"/>
      <c r="O31" s="190"/>
      <c r="P31" s="55"/>
    </row>
    <row r="32" spans="1:16" x14ac:dyDescent="0.25">
      <c r="A32" s="296">
        <v>42955</v>
      </c>
      <c r="B32" t="s">
        <v>159</v>
      </c>
      <c r="C32" t="s">
        <v>9</v>
      </c>
      <c r="D32" t="s">
        <v>10</v>
      </c>
      <c r="E32">
        <v>1</v>
      </c>
      <c r="F32" s="295" t="s">
        <v>119</v>
      </c>
      <c r="G32" s="288">
        <v>1745</v>
      </c>
      <c r="H32" s="289">
        <v>272427.82120000001</v>
      </c>
      <c r="I32" s="289">
        <v>156.11909524355301</v>
      </c>
      <c r="J32" s="289">
        <v>102613.9</v>
      </c>
      <c r="K32" s="289">
        <v>58.804527220630369</v>
      </c>
      <c r="L32" s="54"/>
      <c r="M32" s="193"/>
      <c r="N32" s="7"/>
      <c r="O32" s="190"/>
      <c r="P32" s="55"/>
    </row>
    <row r="33" spans="1:16384" x14ac:dyDescent="0.25">
      <c r="A33" s="286">
        <v>42990</v>
      </c>
      <c r="B33" s="287" t="s">
        <v>120</v>
      </c>
      <c r="C33" s="287" t="s">
        <v>7</v>
      </c>
      <c r="D33" s="287" t="s">
        <v>10</v>
      </c>
      <c r="E33" s="288">
        <v>1</v>
      </c>
      <c r="F33" s="287" t="s">
        <v>115</v>
      </c>
      <c r="G33" s="54"/>
      <c r="H33" s="17"/>
      <c r="I33" s="7"/>
      <c r="J33" s="190"/>
      <c r="K33" s="55"/>
      <c r="L33" s="54">
        <v>1837</v>
      </c>
      <c r="M33" s="17">
        <v>307138.41930000001</v>
      </c>
      <c r="N33" s="7">
        <v>167.1956555797496</v>
      </c>
      <c r="O33" s="7">
        <v>94296</v>
      </c>
      <c r="P33" s="635">
        <v>51.331518780620577</v>
      </c>
    </row>
    <row r="34" spans="1:16384" x14ac:dyDescent="0.25">
      <c r="A34" s="286">
        <v>42990</v>
      </c>
      <c r="B34" s="287" t="s">
        <v>145</v>
      </c>
      <c r="C34" s="287" t="s">
        <v>9</v>
      </c>
      <c r="D34" s="287" t="s">
        <v>10</v>
      </c>
      <c r="E34" s="288">
        <v>1</v>
      </c>
      <c r="F34" s="293" t="s">
        <v>119</v>
      </c>
      <c r="G34" s="305"/>
      <c r="H34" s="301"/>
      <c r="I34" s="302"/>
      <c r="J34" s="303"/>
      <c r="K34" s="304"/>
      <c r="L34" s="288">
        <v>1345</v>
      </c>
      <c r="M34" s="289">
        <v>209360.86869999999</v>
      </c>
      <c r="N34" s="289">
        <v>155.65863843866171</v>
      </c>
      <c r="O34" s="289">
        <v>100590</v>
      </c>
      <c r="P34" s="606">
        <v>74.788104089219331</v>
      </c>
    </row>
    <row r="35" spans="1:16384" s="146" customFormat="1" x14ac:dyDescent="0.25">
      <c r="A35" s="286">
        <v>42990</v>
      </c>
      <c r="B35" s="287" t="s">
        <v>157</v>
      </c>
      <c r="C35" s="287" t="s">
        <v>9</v>
      </c>
      <c r="D35" s="287" t="s">
        <v>10</v>
      </c>
      <c r="E35" s="288">
        <v>1</v>
      </c>
      <c r="F35" s="293" t="s">
        <v>18</v>
      </c>
      <c r="G35" s="15"/>
      <c r="H35" s="15"/>
      <c r="I35" s="15"/>
      <c r="J35" s="15"/>
      <c r="K35" s="57"/>
      <c r="L35" s="288">
        <v>1045</v>
      </c>
      <c r="M35" s="289">
        <v>184236.3297</v>
      </c>
      <c r="N35" s="289">
        <v>176.30270784688994</v>
      </c>
      <c r="O35" s="289">
        <v>79081</v>
      </c>
      <c r="P35" s="606">
        <v>75.675598086124396</v>
      </c>
    </row>
    <row r="36" spans="1:16384" s="146" customFormat="1" x14ac:dyDescent="0.25">
      <c r="A36" s="286">
        <v>42990</v>
      </c>
      <c r="B36" s="287" t="s">
        <v>167</v>
      </c>
      <c r="C36" s="287" t="s">
        <v>9</v>
      </c>
      <c r="D36" s="287" t="s">
        <v>10</v>
      </c>
      <c r="E36" s="288">
        <v>1</v>
      </c>
      <c r="F36" s="293" t="s">
        <v>17</v>
      </c>
      <c r="G36" s="306"/>
      <c r="H36" s="15"/>
      <c r="I36" s="15"/>
      <c r="J36" s="15"/>
      <c r="K36" s="57"/>
      <c r="L36" s="288">
        <v>1579</v>
      </c>
      <c r="M36" s="289">
        <v>262013.54300000001</v>
      </c>
      <c r="N36" s="289">
        <v>165.93637935402154</v>
      </c>
      <c r="O36" s="289">
        <v>115963</v>
      </c>
      <c r="P36" s="606">
        <v>73.440785307156432</v>
      </c>
    </row>
    <row r="37" spans="1:16384" s="146" customFormat="1" x14ac:dyDescent="0.25">
      <c r="A37" s="286">
        <v>43053</v>
      </c>
      <c r="B37" s="287" t="s">
        <v>116</v>
      </c>
      <c r="C37" s="287" t="s">
        <v>7</v>
      </c>
      <c r="D37" s="287" t="s">
        <v>10</v>
      </c>
      <c r="E37" s="288">
        <v>1</v>
      </c>
      <c r="F37" s="293" t="s">
        <v>117</v>
      </c>
      <c r="G37" s="292">
        <v>2118</v>
      </c>
      <c r="H37" s="289">
        <v>344161.23869999999</v>
      </c>
      <c r="I37" s="289">
        <v>162.49350269121811</v>
      </c>
      <c r="J37" s="289">
        <v>115270.8</v>
      </c>
      <c r="K37" s="289">
        <v>54.424362606232293</v>
      </c>
      <c r="L37" s="54"/>
      <c r="M37" s="193"/>
      <c r="N37" s="7"/>
      <c r="O37" s="190"/>
      <c r="P37" s="311"/>
    </row>
    <row r="38" spans="1:16384" s="146" customFormat="1" x14ac:dyDescent="0.25">
      <c r="A38" s="286">
        <v>43053</v>
      </c>
      <c r="B38" s="287" t="s">
        <v>148</v>
      </c>
      <c r="C38" s="287" t="s">
        <v>7</v>
      </c>
      <c r="D38" s="287" t="s">
        <v>10</v>
      </c>
      <c r="E38" s="288">
        <v>1</v>
      </c>
      <c r="F38" s="293" t="s">
        <v>13</v>
      </c>
      <c r="G38" s="307"/>
      <c r="H38" s="4"/>
      <c r="I38" s="4"/>
      <c r="J38" s="4"/>
      <c r="K38" s="308"/>
      <c r="L38" s="288">
        <v>1391</v>
      </c>
      <c r="M38" s="289">
        <v>253212.62789999999</v>
      </c>
      <c r="N38" s="289">
        <v>182.03639676491733</v>
      </c>
      <c r="O38" s="289">
        <v>122463.05</v>
      </c>
      <c r="P38" s="310">
        <v>88.03957584471604</v>
      </c>
    </row>
    <row r="39" spans="1:16384" s="146" customFormat="1" x14ac:dyDescent="0.25">
      <c r="A39" s="286">
        <v>43053</v>
      </c>
      <c r="B39" s="287" t="s">
        <v>149</v>
      </c>
      <c r="C39" s="287" t="s">
        <v>7</v>
      </c>
      <c r="D39" s="287" t="s">
        <v>10</v>
      </c>
      <c r="E39" s="288">
        <v>1</v>
      </c>
      <c r="F39" s="293" t="s">
        <v>150</v>
      </c>
      <c r="G39" s="307"/>
      <c r="H39" s="4"/>
      <c r="I39" s="4"/>
      <c r="J39" s="4"/>
      <c r="K39" s="308"/>
      <c r="L39" s="288">
        <v>1123</v>
      </c>
      <c r="M39" s="289">
        <v>180839.5423</v>
      </c>
      <c r="N39" s="289">
        <v>161.03253989314337</v>
      </c>
      <c r="O39" s="289">
        <v>64803.7</v>
      </c>
      <c r="P39" s="310">
        <v>57.70587711487088</v>
      </c>
      <c r="Q39" s="30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pans="1:16384" x14ac:dyDescent="0.25">
      <c r="A40" s="286">
        <v>43053</v>
      </c>
      <c r="B40" s="287" t="s">
        <v>151</v>
      </c>
      <c r="C40" s="287" t="s">
        <v>9</v>
      </c>
      <c r="D40" s="287" t="s">
        <v>8</v>
      </c>
      <c r="E40" s="288">
        <v>2</v>
      </c>
      <c r="F40" s="293" t="s">
        <v>152</v>
      </c>
      <c r="G40" s="307"/>
      <c r="H40" s="4"/>
      <c r="I40" s="4"/>
      <c r="J40" s="4"/>
      <c r="K40" s="308"/>
      <c r="L40" s="288">
        <v>2785</v>
      </c>
      <c r="M40" s="289">
        <v>340722.60499999998</v>
      </c>
      <c r="N40" s="289">
        <v>122.34204847396768</v>
      </c>
      <c r="O40" s="289">
        <v>141722.9</v>
      </c>
      <c r="P40" s="310">
        <v>50.887935368043088</v>
      </c>
      <c r="Q40" s="30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pans="1:16384" x14ac:dyDescent="0.25">
      <c r="A41" s="286">
        <v>43053</v>
      </c>
      <c r="B41" s="287" t="s">
        <v>153</v>
      </c>
      <c r="C41" s="287" t="s">
        <v>7</v>
      </c>
      <c r="D41" s="287" t="s">
        <v>10</v>
      </c>
      <c r="E41" s="288">
        <v>1</v>
      </c>
      <c r="F41" s="293" t="s">
        <v>12</v>
      </c>
      <c r="G41" s="306"/>
      <c r="H41" s="15"/>
      <c r="I41" s="15"/>
      <c r="J41" s="15"/>
      <c r="K41" s="294"/>
      <c r="L41" s="288">
        <v>1127</v>
      </c>
      <c r="M41" s="289">
        <v>190794.8523</v>
      </c>
      <c r="N41" s="289">
        <v>169.29445634427685</v>
      </c>
      <c r="O41" s="289">
        <v>74825</v>
      </c>
      <c r="P41" s="310">
        <v>66.393078970718719</v>
      </c>
      <c r="Q41" s="30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pans="1:16384" s="146" customFormat="1" x14ac:dyDescent="0.25">
      <c r="A42" s="286">
        <v>43053</v>
      </c>
      <c r="B42" s="287" t="s">
        <v>154</v>
      </c>
      <c r="C42" s="287" t="s">
        <v>7</v>
      </c>
      <c r="D42" s="287" t="s">
        <v>10</v>
      </c>
      <c r="E42" s="288">
        <v>1</v>
      </c>
      <c r="F42" s="293" t="s">
        <v>13</v>
      </c>
      <c r="G42" s="306"/>
      <c r="H42" s="15"/>
      <c r="I42" s="15"/>
      <c r="J42" s="15"/>
      <c r="K42" s="294"/>
      <c r="L42" s="288">
        <v>1391</v>
      </c>
      <c r="M42" s="289">
        <v>222503.99840000001</v>
      </c>
      <c r="N42" s="289">
        <v>159.95974004313445</v>
      </c>
      <c r="O42" s="289">
        <v>131630.71</v>
      </c>
      <c r="P42" s="310">
        <v>94.630273184759162</v>
      </c>
    </row>
    <row r="43" spans="1:16384" s="146" customFormat="1" x14ac:dyDescent="0.25">
      <c r="A43" s="286">
        <v>43053</v>
      </c>
      <c r="B43" s="287" t="s">
        <v>155</v>
      </c>
      <c r="C43" s="287" t="s">
        <v>9</v>
      </c>
      <c r="D43" s="287" t="s">
        <v>10</v>
      </c>
      <c r="E43" s="288">
        <v>1</v>
      </c>
      <c r="F43" s="293" t="s">
        <v>12</v>
      </c>
      <c r="G43" s="307"/>
      <c r="H43" s="4"/>
      <c r="I43" s="4"/>
      <c r="J43" s="4"/>
      <c r="K43" s="308"/>
      <c r="L43" s="288">
        <v>1216</v>
      </c>
      <c r="M43" s="289">
        <v>212433.57320000001</v>
      </c>
      <c r="N43" s="289">
        <v>174.69866217105263</v>
      </c>
      <c r="O43" s="289">
        <v>79445.45</v>
      </c>
      <c r="P43" s="310">
        <v>65.333429276315783</v>
      </c>
    </row>
    <row r="44" spans="1:16384" s="146" customFormat="1" x14ac:dyDescent="0.25">
      <c r="A44" s="286">
        <v>43081</v>
      </c>
      <c r="B44" s="287" t="s">
        <v>114</v>
      </c>
      <c r="C44" s="287" t="s">
        <v>7</v>
      </c>
      <c r="D44" s="287" t="s">
        <v>10</v>
      </c>
      <c r="E44" s="288">
        <v>1</v>
      </c>
      <c r="F44" s="293" t="s">
        <v>115</v>
      </c>
      <c r="G44" s="292">
        <v>1743</v>
      </c>
      <c r="H44" s="289">
        <v>413246.60149999999</v>
      </c>
      <c r="I44" s="289">
        <v>237.08927223178426</v>
      </c>
      <c r="J44" s="289">
        <v>120104.3</v>
      </c>
      <c r="K44" s="310">
        <v>68.906655192197363</v>
      </c>
      <c r="P44" s="294"/>
      <c r="Q44" s="30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pans="1:16384" s="146" customFormat="1" x14ac:dyDescent="0.25">
      <c r="A45" s="286">
        <v>43081</v>
      </c>
      <c r="B45" s="287" t="s">
        <v>146</v>
      </c>
      <c r="C45" s="287" t="s">
        <v>9</v>
      </c>
      <c r="D45" s="287" t="s">
        <v>10</v>
      </c>
      <c r="E45" s="288">
        <v>1</v>
      </c>
      <c r="F45" s="293" t="s">
        <v>124</v>
      </c>
      <c r="G45" s="307"/>
      <c r="H45" s="4"/>
      <c r="I45" s="4"/>
      <c r="J45" s="4"/>
      <c r="K45" s="308"/>
      <c r="L45" s="288">
        <v>927</v>
      </c>
      <c r="M45" s="289">
        <v>167650.50839999999</v>
      </c>
      <c r="N45" s="289">
        <v>180.85275987055016</v>
      </c>
      <c r="O45" s="289">
        <v>43367.9</v>
      </c>
      <c r="P45" s="310">
        <v>46.783063646170447</v>
      </c>
      <c r="Q45" s="30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pans="1:16384" x14ac:dyDescent="0.25">
      <c r="A46" s="286">
        <v>43081</v>
      </c>
      <c r="B46" s="287" t="s">
        <v>147</v>
      </c>
      <c r="C46" s="287" t="s">
        <v>9</v>
      </c>
      <c r="D46" s="287" t="s">
        <v>10</v>
      </c>
      <c r="E46" s="288">
        <v>1</v>
      </c>
      <c r="F46" s="293" t="s">
        <v>124</v>
      </c>
      <c r="G46" s="306"/>
      <c r="H46" s="15"/>
      <c r="I46" s="15"/>
      <c r="J46" s="15"/>
      <c r="K46" s="57"/>
      <c r="L46" s="288">
        <v>951</v>
      </c>
      <c r="M46" s="289">
        <v>186301.23379999999</v>
      </c>
      <c r="N46" s="289">
        <v>195.90035099894845</v>
      </c>
      <c r="O46" s="289">
        <v>64545</v>
      </c>
      <c r="P46" s="310">
        <v>67.870662460567829</v>
      </c>
      <c r="Q46" s="30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x14ac:dyDescent="0.25">
      <c r="A47" s="286">
        <v>43081</v>
      </c>
      <c r="B47" s="287" t="s">
        <v>165</v>
      </c>
      <c r="C47" s="287" t="s">
        <v>7</v>
      </c>
      <c r="D47" s="287" t="s">
        <v>10</v>
      </c>
      <c r="E47" s="288">
        <v>1</v>
      </c>
      <c r="F47" s="293" t="s">
        <v>16</v>
      </c>
      <c r="G47" s="309"/>
      <c r="H47" s="63"/>
      <c r="I47" s="63"/>
      <c r="J47" s="63"/>
      <c r="K47" s="64"/>
      <c r="L47" s="288">
        <v>1233</v>
      </c>
      <c r="M47" s="289">
        <v>245090.8916</v>
      </c>
      <c r="N47" s="289">
        <v>198.77606780210868</v>
      </c>
      <c r="O47" s="289">
        <v>86007</v>
      </c>
      <c r="P47" s="312">
        <v>69.754257907542581</v>
      </c>
    </row>
    <row r="48" spans="1:16384" x14ac:dyDescent="0.25">
      <c r="G48" s="67" t="s">
        <v>55</v>
      </c>
      <c r="H48" s="68" t="s">
        <v>61</v>
      </c>
      <c r="I48" s="69"/>
      <c r="J48" s="68" t="s">
        <v>62</v>
      </c>
      <c r="K48" s="81"/>
      <c r="L48" s="67" t="s">
        <v>55</v>
      </c>
      <c r="M48" s="68" t="s">
        <v>61</v>
      </c>
      <c r="N48" s="69"/>
      <c r="O48" s="101" t="s">
        <v>62</v>
      </c>
      <c r="P48" s="81"/>
    </row>
    <row r="49" spans="1:16" x14ac:dyDescent="0.25">
      <c r="G49" s="62">
        <f>SUM(G4:G47)</f>
        <v>47493.857000000004</v>
      </c>
      <c r="H49" s="70">
        <f>SUM(H4:H47)</f>
        <v>7433497.5892999982</v>
      </c>
      <c r="I49" s="63"/>
      <c r="J49" s="66">
        <f>SUM(J4:J47)</f>
        <v>2515553.4846999994</v>
      </c>
      <c r="K49" s="64"/>
      <c r="L49" s="62">
        <f>SUM(L4:L47)</f>
        <v>21601</v>
      </c>
      <c r="M49" s="70">
        <f>SUM(M4:M47)</f>
        <v>3629801.9403000004</v>
      </c>
      <c r="N49" s="63"/>
      <c r="O49" s="66">
        <f>SUM(O4:O47)</f>
        <v>1474795.7099999997</v>
      </c>
      <c r="P49" s="64"/>
    </row>
    <row r="50" spans="1:16" ht="21.75" thickBot="1" x14ac:dyDescent="0.4">
      <c r="N50" s="9"/>
      <c r="O50" s="9"/>
      <c r="P50" s="9"/>
    </row>
    <row r="51" spans="1:16" ht="18.75" x14ac:dyDescent="0.3">
      <c r="A51" s="736" t="s">
        <v>63</v>
      </c>
      <c r="B51" s="737"/>
      <c r="C51" s="737"/>
      <c r="D51" s="737"/>
      <c r="E51" s="737"/>
      <c r="F51" s="737"/>
      <c r="G51" s="818" t="s">
        <v>57</v>
      </c>
      <c r="H51" s="819"/>
      <c r="I51" s="818" t="s">
        <v>58</v>
      </c>
      <c r="J51" s="737"/>
      <c r="K51" s="819"/>
      <c r="L51" s="818" t="s">
        <v>59</v>
      </c>
      <c r="M51" s="737"/>
      <c r="N51" s="820"/>
    </row>
    <row r="52" spans="1:16" ht="18.75" x14ac:dyDescent="0.3">
      <c r="A52" s="821" t="s">
        <v>64</v>
      </c>
      <c r="B52" s="738"/>
      <c r="C52" s="738"/>
      <c r="D52" s="738"/>
      <c r="E52" s="738"/>
      <c r="F52" s="738"/>
      <c r="G52" s="739"/>
      <c r="H52" s="740">
        <f>COUNTA(G4:G47)</f>
        <v>29</v>
      </c>
      <c r="I52" s="739"/>
      <c r="J52" s="738"/>
      <c r="K52" s="741">
        <f>ROUND(H49/G49,2)</f>
        <v>156.51</v>
      </c>
      <c r="L52" s="739"/>
      <c r="M52" s="738"/>
      <c r="N52" s="742">
        <f>ROUND(J49/G49,2)</f>
        <v>52.97</v>
      </c>
    </row>
    <row r="53" spans="1:16" ht="18.75" x14ac:dyDescent="0.3">
      <c r="A53" s="821" t="s">
        <v>65</v>
      </c>
      <c r="B53" s="738"/>
      <c r="C53" s="738"/>
      <c r="D53" s="738"/>
      <c r="E53" s="738"/>
      <c r="F53" s="738"/>
      <c r="G53" s="739"/>
      <c r="H53" s="740">
        <f>COUNTA(L4:L47)</f>
        <v>15</v>
      </c>
      <c r="I53" s="739"/>
      <c r="J53" s="738"/>
      <c r="K53" s="743">
        <f>ROUND(M49/L49,2)</f>
        <v>168.04</v>
      </c>
      <c r="L53" s="739"/>
      <c r="M53" s="738"/>
      <c r="N53" s="742">
        <f>ROUND(O49/L49,2)</f>
        <v>68.27</v>
      </c>
    </row>
    <row r="54" spans="1:16" ht="19.5" thickBot="1" x14ac:dyDescent="0.35">
      <c r="A54" s="744" t="s">
        <v>66</v>
      </c>
      <c r="B54" s="822"/>
      <c r="C54" s="822"/>
      <c r="D54" s="822"/>
      <c r="E54" s="822"/>
      <c r="F54" s="822"/>
      <c r="G54" s="745"/>
      <c r="H54" s="823">
        <f>SUM(H52+H53)</f>
        <v>44</v>
      </c>
      <c r="I54" s="745"/>
      <c r="J54" s="822"/>
      <c r="K54" s="824">
        <f>(H49+M49)/(G49+L49)</f>
        <v>160.11755447442343</v>
      </c>
      <c r="L54" s="745"/>
      <c r="M54" s="822"/>
      <c r="N54" s="825">
        <f>(J49+O49)/(G49+L49)</f>
        <v>57.751754152989982</v>
      </c>
    </row>
    <row r="55" spans="1:16" x14ac:dyDescent="0.25">
      <c r="A55" s="734"/>
      <c r="B55" s="734"/>
      <c r="C55" s="735"/>
      <c r="D55" s="734"/>
    </row>
    <row r="56" spans="1:16" x14ac:dyDescent="0.25">
      <c r="A56" s="2"/>
      <c r="B56" s="2"/>
      <c r="C56" s="3"/>
      <c r="D56" s="2"/>
    </row>
    <row r="57" spans="1:16" x14ac:dyDescent="0.25">
      <c r="A57" s="2"/>
      <c r="B57" s="2"/>
      <c r="C57" s="3"/>
      <c r="D57" s="2"/>
    </row>
    <row r="58" spans="1:16" x14ac:dyDescent="0.25">
      <c r="A58" s="2"/>
      <c r="B58" s="2"/>
      <c r="C58" s="3"/>
      <c r="D58" s="2"/>
    </row>
    <row r="59" spans="1:16" x14ac:dyDescent="0.25">
      <c r="A59" s="2"/>
      <c r="B59" s="2"/>
      <c r="C59" s="3"/>
      <c r="D59" s="2"/>
    </row>
    <row r="60" spans="1:16" x14ac:dyDescent="0.25">
      <c r="A60" s="2"/>
      <c r="B60" s="2"/>
      <c r="C60" s="3"/>
      <c r="D60" s="2"/>
    </row>
    <row r="61" spans="1:16" x14ac:dyDescent="0.25">
      <c r="A61" s="2"/>
      <c r="B61" s="2"/>
      <c r="C61" s="3"/>
      <c r="D61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pane ySplit="3" topLeftCell="A16" activePane="bottomLeft" state="frozen"/>
      <selection pane="bottomLeft" activeCell="I39" sqref="I39"/>
    </sheetView>
  </sheetViews>
  <sheetFormatPr defaultRowHeight="15" x14ac:dyDescent="0.25"/>
  <cols>
    <col min="1" max="1" width="10.7109375" style="146" customWidth="1"/>
    <col min="2" max="2" width="14.85546875" style="146" customWidth="1"/>
    <col min="3" max="3" width="8.42578125" style="146" customWidth="1"/>
    <col min="4" max="4" width="15.42578125" style="146" customWidth="1"/>
    <col min="5" max="5" width="10.7109375" style="146" customWidth="1"/>
    <col min="6" max="6" width="8.140625" style="146" customWidth="1"/>
    <col min="7" max="7" width="10.5703125" style="146" customWidth="1"/>
    <col min="8" max="8" width="13.42578125" style="146" customWidth="1"/>
    <col min="9" max="9" width="12.7109375" style="146" customWidth="1"/>
    <col min="10" max="10" width="15.42578125" style="146" customWidth="1"/>
    <col min="11" max="11" width="12.7109375" style="146" customWidth="1"/>
    <col min="12" max="12" width="9.42578125" style="146" customWidth="1"/>
    <col min="13" max="13" width="12.7109375" style="146" customWidth="1"/>
    <col min="14" max="14" width="14.140625" style="146" customWidth="1"/>
    <col min="15" max="15" width="14.85546875" style="146" customWidth="1"/>
    <col min="16" max="17" width="9.140625" style="146"/>
    <col min="18" max="18" width="11.28515625" style="146" customWidth="1"/>
    <col min="19" max="16384" width="9.140625" style="146"/>
  </cols>
  <sheetData>
    <row r="1" spans="1:16" ht="26.25" x14ac:dyDescent="0.4">
      <c r="A1" s="11" t="s">
        <v>198</v>
      </c>
    </row>
    <row r="2" spans="1:16" ht="21" x14ac:dyDescent="0.35">
      <c r="A2" s="10" t="s">
        <v>74</v>
      </c>
      <c r="B2" s="9"/>
      <c r="C2" s="9"/>
      <c r="D2" s="9"/>
      <c r="E2" s="9"/>
      <c r="F2" s="9"/>
      <c r="G2" s="861" t="s">
        <v>53</v>
      </c>
      <c r="H2" s="862"/>
      <c r="I2" s="862"/>
      <c r="J2" s="862"/>
      <c r="K2" s="863"/>
      <c r="L2" s="864" t="s">
        <v>54</v>
      </c>
      <c r="M2" s="865"/>
      <c r="N2" s="865"/>
      <c r="O2" s="865"/>
      <c r="P2" s="866"/>
    </row>
    <row r="3" spans="1:16" ht="30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50" t="s">
        <v>2</v>
      </c>
      <c r="G3" s="177" t="s">
        <v>3</v>
      </c>
      <c r="H3" s="8" t="s">
        <v>4</v>
      </c>
      <c r="I3" s="8" t="s">
        <v>5</v>
      </c>
      <c r="J3" s="38" t="s">
        <v>60</v>
      </c>
      <c r="K3" s="179" t="s">
        <v>6</v>
      </c>
      <c r="L3" s="177" t="s">
        <v>3</v>
      </c>
      <c r="M3" s="8" t="s">
        <v>4</v>
      </c>
      <c r="N3" s="8" t="s">
        <v>5</v>
      </c>
      <c r="O3" s="38" t="s">
        <v>60</v>
      </c>
      <c r="P3" s="179" t="s">
        <v>6</v>
      </c>
    </row>
    <row r="4" spans="1:16" x14ac:dyDescent="0.25">
      <c r="A4" s="286">
        <v>42745</v>
      </c>
      <c r="B4" s="287" t="s">
        <v>141</v>
      </c>
      <c r="C4" s="287" t="s">
        <v>9</v>
      </c>
      <c r="D4" s="287" t="s">
        <v>10</v>
      </c>
      <c r="E4" s="288">
        <v>1</v>
      </c>
      <c r="F4" s="293" t="s">
        <v>119</v>
      </c>
      <c r="G4" s="292">
        <v>1338</v>
      </c>
      <c r="H4" s="289">
        <v>258599.37729999999</v>
      </c>
      <c r="I4" s="289">
        <v>193.27307720478325</v>
      </c>
      <c r="J4" s="289">
        <v>101919</v>
      </c>
      <c r="K4" s="289">
        <v>76.172645739910308</v>
      </c>
      <c r="L4" s="54"/>
      <c r="M4" s="17"/>
      <c r="N4" s="7"/>
      <c r="O4" s="7"/>
      <c r="P4" s="57"/>
    </row>
    <row r="5" spans="1:16" x14ac:dyDescent="0.25">
      <c r="A5" s="286">
        <v>42745</v>
      </c>
      <c r="B5" s="287" t="s">
        <v>142</v>
      </c>
      <c r="C5" s="287" t="s">
        <v>7</v>
      </c>
      <c r="D5" s="287" t="s">
        <v>10</v>
      </c>
      <c r="E5" s="288">
        <v>1</v>
      </c>
      <c r="F5" s="293" t="s">
        <v>12</v>
      </c>
      <c r="G5" s="292">
        <v>2503.86</v>
      </c>
      <c r="H5" s="289">
        <v>487802.68579999998</v>
      </c>
      <c r="I5" s="289">
        <v>194.82026346203142</v>
      </c>
      <c r="J5" s="289">
        <v>144421</v>
      </c>
      <c r="K5" s="289">
        <v>57.679340619674058</v>
      </c>
      <c r="L5" s="54"/>
      <c r="M5" s="193"/>
      <c r="N5" s="7"/>
      <c r="O5" s="190"/>
      <c r="P5" s="55"/>
    </row>
    <row r="6" spans="1:16" x14ac:dyDescent="0.25">
      <c r="A6" s="286">
        <v>42745</v>
      </c>
      <c r="B6" s="287" t="s">
        <v>143</v>
      </c>
      <c r="C6" s="287" t="s">
        <v>9</v>
      </c>
      <c r="D6" s="287"/>
      <c r="E6" s="288">
        <v>1</v>
      </c>
      <c r="F6" s="293" t="s">
        <v>18</v>
      </c>
      <c r="G6" s="292">
        <v>973.875</v>
      </c>
      <c r="H6" s="289">
        <v>181372.90160000001</v>
      </c>
      <c r="I6" s="289">
        <v>186.23837925811836</v>
      </c>
      <c r="J6" s="289">
        <v>60855</v>
      </c>
      <c r="K6" s="289">
        <v>62.487485560261838</v>
      </c>
      <c r="L6" s="54"/>
      <c r="M6" s="193"/>
      <c r="N6" s="7"/>
      <c r="O6" s="190"/>
      <c r="P6" s="55"/>
    </row>
    <row r="7" spans="1:16" x14ac:dyDescent="0.25">
      <c r="A7" s="286">
        <v>42780</v>
      </c>
      <c r="B7" s="287" t="s">
        <v>121</v>
      </c>
      <c r="C7" s="287" t="s">
        <v>7</v>
      </c>
      <c r="D7" s="287" t="s">
        <v>8</v>
      </c>
      <c r="E7" s="288">
        <v>2</v>
      </c>
      <c r="F7" s="293" t="s">
        <v>122</v>
      </c>
      <c r="G7" s="292">
        <v>1666.6</v>
      </c>
      <c r="H7" s="289">
        <v>179247.82680000001</v>
      </c>
      <c r="I7" s="289">
        <v>107.55299977547442</v>
      </c>
      <c r="J7" s="290"/>
      <c r="K7" s="290"/>
      <c r="L7" s="54"/>
      <c r="M7" s="193"/>
      <c r="N7" s="7"/>
      <c r="O7" s="190"/>
      <c r="P7" s="55"/>
    </row>
    <row r="8" spans="1:16" x14ac:dyDescent="0.25">
      <c r="A8" s="286">
        <v>42780</v>
      </c>
      <c r="B8" s="287" t="s">
        <v>131</v>
      </c>
      <c r="C8" s="287" t="s">
        <v>7</v>
      </c>
      <c r="D8" s="287" t="s">
        <v>10</v>
      </c>
      <c r="E8" s="288">
        <v>1</v>
      </c>
      <c r="F8" s="293" t="s">
        <v>13</v>
      </c>
      <c r="G8" s="292">
        <v>1577.4</v>
      </c>
      <c r="H8" s="289">
        <v>246659.16380000001</v>
      </c>
      <c r="I8" s="289">
        <v>156.37071128588545</v>
      </c>
      <c r="J8" s="289">
        <v>67820.75</v>
      </c>
      <c r="K8" s="289">
        <v>42.995276372708659</v>
      </c>
      <c r="L8" s="54"/>
      <c r="M8" s="193"/>
      <c r="N8" s="7"/>
      <c r="O8" s="190"/>
      <c r="P8" s="55"/>
    </row>
    <row r="9" spans="1:16" x14ac:dyDescent="0.25">
      <c r="A9" s="286">
        <v>42780</v>
      </c>
      <c r="B9" s="287" t="s">
        <v>132</v>
      </c>
      <c r="C9" s="287" t="s">
        <v>7</v>
      </c>
      <c r="D9" s="287" t="s">
        <v>10</v>
      </c>
      <c r="E9" s="288">
        <v>1</v>
      </c>
      <c r="F9" s="293" t="s">
        <v>11</v>
      </c>
      <c r="G9" s="292">
        <v>1316.25</v>
      </c>
      <c r="H9" s="289">
        <v>161060.06950000001</v>
      </c>
      <c r="I9" s="289">
        <v>122.36282583095917</v>
      </c>
      <c r="J9" s="291">
        <v>59284</v>
      </c>
      <c r="K9" s="291">
        <v>45.040075973409309</v>
      </c>
      <c r="L9" s="54"/>
      <c r="M9" s="193"/>
      <c r="N9" s="7"/>
      <c r="O9" s="190"/>
      <c r="P9" s="55"/>
    </row>
    <row r="10" spans="1:16" x14ac:dyDescent="0.25">
      <c r="A10" s="286">
        <v>42780</v>
      </c>
      <c r="B10" s="287" t="s">
        <v>133</v>
      </c>
      <c r="C10" s="287" t="s">
        <v>7</v>
      </c>
      <c r="D10" s="287" t="s">
        <v>8</v>
      </c>
      <c r="E10" s="288">
        <v>2</v>
      </c>
      <c r="F10" s="293" t="s">
        <v>122</v>
      </c>
      <c r="G10" s="292">
        <v>1656.25</v>
      </c>
      <c r="H10" s="289">
        <v>229160.02679999999</v>
      </c>
      <c r="I10" s="289">
        <v>138.3607708981132</v>
      </c>
      <c r="J10" s="290"/>
      <c r="K10" s="290"/>
      <c r="L10" s="54"/>
      <c r="M10" s="193"/>
      <c r="N10" s="7"/>
      <c r="O10" s="190"/>
      <c r="P10" s="55"/>
    </row>
    <row r="11" spans="1:16" x14ac:dyDescent="0.25">
      <c r="A11" s="286">
        <v>42780</v>
      </c>
      <c r="B11" s="287" t="s">
        <v>134</v>
      </c>
      <c r="C11" s="287" t="s">
        <v>9</v>
      </c>
      <c r="D11" s="287" t="s">
        <v>8</v>
      </c>
      <c r="E11" s="288">
        <v>2</v>
      </c>
      <c r="F11" s="293" t="s">
        <v>135</v>
      </c>
      <c r="G11" s="292">
        <v>2029.47</v>
      </c>
      <c r="H11" s="289">
        <v>281017.9902</v>
      </c>
      <c r="I11" s="289">
        <v>138.46866140258248</v>
      </c>
      <c r="J11" s="289">
        <v>98384.4</v>
      </c>
      <c r="K11" s="289">
        <v>48.477879160692375</v>
      </c>
      <c r="L11" s="54"/>
      <c r="M11" s="193"/>
      <c r="N11" s="7"/>
      <c r="O11" s="190"/>
      <c r="P11" s="55"/>
    </row>
    <row r="12" spans="1:16" ht="21.75" customHeight="1" x14ac:dyDescent="0.25">
      <c r="A12" s="286">
        <v>42780</v>
      </c>
      <c r="B12" s="287" t="s">
        <v>136</v>
      </c>
      <c r="C12" s="287" t="s">
        <v>7</v>
      </c>
      <c r="D12" s="287" t="s">
        <v>10</v>
      </c>
      <c r="E12" s="288">
        <v>1</v>
      </c>
      <c r="F12" s="293" t="s">
        <v>117</v>
      </c>
      <c r="G12" s="292">
        <v>1446.25</v>
      </c>
      <c r="H12" s="289">
        <v>206824.11799999999</v>
      </c>
      <c r="I12" s="289">
        <v>143.00716888504752</v>
      </c>
      <c r="J12" s="289">
        <v>80442.8</v>
      </c>
      <c r="K12" s="289">
        <v>55.621642178046677</v>
      </c>
      <c r="L12" s="54"/>
      <c r="M12" s="193"/>
      <c r="N12" s="7"/>
      <c r="O12" s="190"/>
      <c r="P12" s="55"/>
    </row>
    <row r="13" spans="1:16" x14ac:dyDescent="0.25">
      <c r="A13" s="286">
        <v>42780</v>
      </c>
      <c r="B13" s="287" t="s">
        <v>137</v>
      </c>
      <c r="C13" s="287" t="s">
        <v>7</v>
      </c>
      <c r="D13" s="287" t="s">
        <v>8</v>
      </c>
      <c r="E13" s="288">
        <v>2</v>
      </c>
      <c r="F13" s="293" t="s">
        <v>138</v>
      </c>
      <c r="G13" s="292">
        <v>3438.7</v>
      </c>
      <c r="H13" s="289">
        <v>459789.47989999998</v>
      </c>
      <c r="I13" s="289">
        <v>133.71026446878807</v>
      </c>
      <c r="J13" s="289">
        <v>166636.54999999999</v>
      </c>
      <c r="K13" s="289">
        <v>48.459171304903151</v>
      </c>
      <c r="L13" s="54"/>
      <c r="M13" s="193"/>
      <c r="N13" s="7"/>
      <c r="O13" s="190"/>
      <c r="P13" s="55"/>
    </row>
    <row r="14" spans="1:16" x14ac:dyDescent="0.25">
      <c r="A14" s="286">
        <v>42780</v>
      </c>
      <c r="B14" s="287" t="s">
        <v>139</v>
      </c>
      <c r="C14" s="287" t="s">
        <v>9</v>
      </c>
      <c r="D14" s="287" t="s">
        <v>10</v>
      </c>
      <c r="E14" s="288">
        <v>1</v>
      </c>
      <c r="F14" s="293" t="s">
        <v>11</v>
      </c>
      <c r="G14" s="292">
        <v>1320.952</v>
      </c>
      <c r="H14" s="289">
        <v>196580.7941</v>
      </c>
      <c r="I14" s="289">
        <v>148.81751204896224</v>
      </c>
      <c r="J14" s="289">
        <v>71790.5</v>
      </c>
      <c r="K14" s="289">
        <v>54.347545230264295</v>
      </c>
      <c r="L14" s="54"/>
      <c r="M14" s="193"/>
      <c r="N14" s="7"/>
      <c r="O14" s="190"/>
      <c r="P14" s="55"/>
    </row>
    <row r="15" spans="1:16" x14ac:dyDescent="0.25">
      <c r="A15" s="286">
        <v>42780</v>
      </c>
      <c r="B15" s="287" t="s">
        <v>140</v>
      </c>
      <c r="C15" s="287" t="s">
        <v>7</v>
      </c>
      <c r="D15" s="287" t="s">
        <v>10</v>
      </c>
      <c r="E15" s="288">
        <v>1</v>
      </c>
      <c r="F15" s="293" t="s">
        <v>12</v>
      </c>
      <c r="G15" s="292">
        <v>1568.25</v>
      </c>
      <c r="H15" s="289">
        <v>185338.25339999999</v>
      </c>
      <c r="I15" s="289">
        <v>118.18157398373982</v>
      </c>
      <c r="J15" s="289">
        <v>79442.600000000006</v>
      </c>
      <c r="K15" s="289">
        <v>50.656846803762157</v>
      </c>
      <c r="L15" s="54"/>
      <c r="M15" s="193"/>
      <c r="N15" s="7"/>
      <c r="O15" s="190"/>
      <c r="P15" s="55"/>
    </row>
    <row r="16" spans="1:16" x14ac:dyDescent="0.25">
      <c r="A16" s="286">
        <v>42780</v>
      </c>
      <c r="B16" s="287" t="s">
        <v>144</v>
      </c>
      <c r="C16" s="287" t="s">
        <v>7</v>
      </c>
      <c r="D16" s="287" t="s">
        <v>10</v>
      </c>
      <c r="E16" s="288">
        <v>1</v>
      </c>
      <c r="F16" s="293" t="s">
        <v>13</v>
      </c>
      <c r="G16" s="292">
        <v>1719.25</v>
      </c>
      <c r="H16" s="289">
        <v>231637.8407</v>
      </c>
      <c r="I16" s="289">
        <v>134.73191257815907</v>
      </c>
      <c r="J16" s="289">
        <v>111243.8</v>
      </c>
      <c r="K16" s="289">
        <v>64.704842227715574</v>
      </c>
      <c r="L16" s="56"/>
      <c r="M16" s="15"/>
      <c r="N16" s="15"/>
      <c r="O16" s="15"/>
      <c r="P16" s="57"/>
    </row>
    <row r="17" spans="1:16" x14ac:dyDescent="0.25">
      <c r="A17" s="286">
        <v>42808</v>
      </c>
      <c r="B17" s="287" t="s">
        <v>126</v>
      </c>
      <c r="C17" s="287" t="s">
        <v>7</v>
      </c>
      <c r="D17" s="287" t="s">
        <v>8</v>
      </c>
      <c r="E17" s="288">
        <v>2</v>
      </c>
      <c r="F17" s="293" t="s">
        <v>127</v>
      </c>
      <c r="G17" s="292">
        <v>1970</v>
      </c>
      <c r="H17" s="289">
        <v>261438.06909999999</v>
      </c>
      <c r="I17" s="289">
        <v>132.70967974619288</v>
      </c>
      <c r="J17" s="289">
        <v>112409</v>
      </c>
      <c r="K17" s="289">
        <v>57.06040609137056</v>
      </c>
      <c r="L17" s="54"/>
      <c r="M17" s="17"/>
      <c r="N17" s="7"/>
      <c r="O17" s="7"/>
      <c r="P17" s="57"/>
    </row>
    <row r="18" spans="1:16" x14ac:dyDescent="0.25">
      <c r="A18" s="286">
        <v>42808</v>
      </c>
      <c r="B18" s="287" t="s">
        <v>128</v>
      </c>
      <c r="C18" s="287" t="s">
        <v>7</v>
      </c>
      <c r="D18" s="287" t="s">
        <v>10</v>
      </c>
      <c r="E18" s="288">
        <v>1</v>
      </c>
      <c r="F18" s="293" t="s">
        <v>11</v>
      </c>
      <c r="G18" s="292">
        <v>1246</v>
      </c>
      <c r="H18" s="289">
        <v>219604.33979999999</v>
      </c>
      <c r="I18" s="289">
        <v>176.24746372391652</v>
      </c>
      <c r="J18" s="291">
        <v>85693.214699999997</v>
      </c>
      <c r="K18" s="291">
        <v>68.774650642054567</v>
      </c>
      <c r="L18" s="54"/>
      <c r="M18" s="193"/>
      <c r="N18" s="7"/>
      <c r="O18" s="190"/>
      <c r="P18" s="55"/>
    </row>
    <row r="19" spans="1:16" x14ac:dyDescent="0.25">
      <c r="A19" s="286">
        <v>42808</v>
      </c>
      <c r="B19" s="287" t="s">
        <v>129</v>
      </c>
      <c r="C19" s="287" t="s">
        <v>9</v>
      </c>
      <c r="D19" s="287" t="s">
        <v>10</v>
      </c>
      <c r="E19" s="288">
        <v>1</v>
      </c>
      <c r="F19" s="293" t="s">
        <v>17</v>
      </c>
      <c r="G19" s="292">
        <v>1511</v>
      </c>
      <c r="H19" s="289">
        <v>136079.39309999999</v>
      </c>
      <c r="I19" s="289">
        <v>90.059161548643274</v>
      </c>
      <c r="J19" s="289">
        <v>23550</v>
      </c>
      <c r="K19" s="289">
        <v>15.585704831237591</v>
      </c>
      <c r="L19" s="54"/>
      <c r="M19" s="193"/>
      <c r="N19" s="7"/>
      <c r="O19" s="190"/>
      <c r="P19" s="55"/>
    </row>
    <row r="20" spans="1:16" x14ac:dyDescent="0.25">
      <c r="A20" s="286">
        <v>42808</v>
      </c>
      <c r="B20" s="287" t="s">
        <v>130</v>
      </c>
      <c r="C20" s="287" t="s">
        <v>7</v>
      </c>
      <c r="D20" s="287" t="s">
        <v>10</v>
      </c>
      <c r="E20" s="288">
        <v>1</v>
      </c>
      <c r="F20" s="293" t="s">
        <v>115</v>
      </c>
      <c r="G20" s="292">
        <v>1023</v>
      </c>
      <c r="H20" s="289">
        <v>173847.5356</v>
      </c>
      <c r="I20" s="289">
        <v>169.93893998044967</v>
      </c>
      <c r="J20" s="289">
        <v>42575.5</v>
      </c>
      <c r="K20" s="289">
        <v>41.618279569892472</v>
      </c>
      <c r="L20" s="54"/>
      <c r="M20" s="193"/>
      <c r="N20" s="7"/>
      <c r="O20" s="190"/>
      <c r="P20" s="55"/>
    </row>
    <row r="21" spans="1:16" x14ac:dyDescent="0.25">
      <c r="A21" s="286">
        <v>42836</v>
      </c>
      <c r="B21" s="287" t="s">
        <v>125</v>
      </c>
      <c r="C21" s="287" t="s">
        <v>7</v>
      </c>
      <c r="D21" s="287" t="s">
        <v>10</v>
      </c>
      <c r="E21" s="288">
        <v>1</v>
      </c>
      <c r="F21" s="293" t="s">
        <v>119</v>
      </c>
      <c r="G21" s="292">
        <v>3913.75</v>
      </c>
      <c r="H21" s="289">
        <v>674570.69850000006</v>
      </c>
      <c r="I21" s="289">
        <v>172.35916921111468</v>
      </c>
      <c r="J21" s="289">
        <v>298741.40000000002</v>
      </c>
      <c r="K21" s="289">
        <v>76.331242414564045</v>
      </c>
      <c r="L21" s="54"/>
      <c r="M21" s="193"/>
      <c r="N21" s="7"/>
      <c r="O21" s="190"/>
      <c r="P21" s="55"/>
    </row>
    <row r="22" spans="1:16" x14ac:dyDescent="0.25">
      <c r="A22" s="286">
        <v>42864</v>
      </c>
      <c r="B22" s="287" t="s">
        <v>123</v>
      </c>
      <c r="C22" s="287" t="s">
        <v>7</v>
      </c>
      <c r="D22" s="287" t="s">
        <v>10</v>
      </c>
      <c r="E22" s="288">
        <v>1</v>
      </c>
      <c r="F22" s="293" t="s">
        <v>124</v>
      </c>
      <c r="G22" s="292">
        <v>1154</v>
      </c>
      <c r="H22" s="289">
        <v>199063.19099999999</v>
      </c>
      <c r="I22" s="289">
        <v>172.49843240901211</v>
      </c>
      <c r="J22" s="289">
        <v>57625.8</v>
      </c>
      <c r="K22" s="289">
        <v>49.935701906412483</v>
      </c>
      <c r="L22" s="54"/>
      <c r="M22" s="193"/>
      <c r="N22" s="7"/>
      <c r="O22" s="190"/>
      <c r="P22" s="55"/>
    </row>
    <row r="23" spans="1:16" x14ac:dyDescent="0.25">
      <c r="A23" s="286">
        <v>42864</v>
      </c>
      <c r="B23" s="287" t="s">
        <v>156</v>
      </c>
      <c r="C23" s="287" t="s">
        <v>7</v>
      </c>
      <c r="D23" s="287" t="s">
        <v>10</v>
      </c>
      <c r="E23" s="288">
        <v>1</v>
      </c>
      <c r="F23" s="293" t="s">
        <v>12</v>
      </c>
      <c r="G23" s="292">
        <v>1131</v>
      </c>
      <c r="H23" s="289">
        <v>232042.1274</v>
      </c>
      <c r="I23" s="289">
        <v>205.16545305039787</v>
      </c>
      <c r="J23" s="289">
        <v>98322.75</v>
      </c>
      <c r="K23" s="289">
        <v>86.934350132625994</v>
      </c>
      <c r="L23" s="54"/>
      <c r="M23" s="193"/>
      <c r="N23" s="7"/>
      <c r="O23" s="190"/>
      <c r="P23" s="55"/>
    </row>
    <row r="24" spans="1:16" x14ac:dyDescent="0.25">
      <c r="A24" s="286">
        <v>42864</v>
      </c>
      <c r="B24" s="287" t="s">
        <v>158</v>
      </c>
      <c r="C24" s="287" t="s">
        <v>7</v>
      </c>
      <c r="D24" s="287" t="s">
        <v>10</v>
      </c>
      <c r="E24" s="288">
        <v>1</v>
      </c>
      <c r="F24" s="293" t="s">
        <v>115</v>
      </c>
      <c r="G24" s="292">
        <v>1251</v>
      </c>
      <c r="H24" s="289">
        <v>218219.27960000001</v>
      </c>
      <c r="I24" s="289">
        <v>174.435874980016</v>
      </c>
      <c r="J24" s="289">
        <v>116806</v>
      </c>
      <c r="K24" s="289">
        <v>93.370103916866512</v>
      </c>
      <c r="L24" s="54"/>
      <c r="M24" s="193"/>
      <c r="N24" s="7"/>
      <c r="O24" s="190"/>
      <c r="P24" s="55"/>
    </row>
    <row r="25" spans="1:16" x14ac:dyDescent="0.25">
      <c r="A25" s="286">
        <v>42899</v>
      </c>
      <c r="B25" s="287" t="s">
        <v>118</v>
      </c>
      <c r="C25" s="287" t="s">
        <v>7</v>
      </c>
      <c r="D25" s="287" t="s">
        <v>10</v>
      </c>
      <c r="E25" s="288">
        <v>1</v>
      </c>
      <c r="F25" s="293" t="s">
        <v>119</v>
      </c>
      <c r="L25" s="54">
        <v>2400</v>
      </c>
      <c r="M25" s="289">
        <v>449283.66710000002</v>
      </c>
      <c r="N25" s="289">
        <v>187.20152795833334</v>
      </c>
      <c r="O25" s="289">
        <v>159249</v>
      </c>
      <c r="P25" s="289">
        <v>66.353750000000005</v>
      </c>
    </row>
    <row r="26" spans="1:16" x14ac:dyDescent="0.25">
      <c r="A26" s="296">
        <v>42927</v>
      </c>
      <c r="B26" s="146" t="s">
        <v>160</v>
      </c>
      <c r="C26" s="146" t="s">
        <v>7</v>
      </c>
      <c r="D26" s="146" t="s">
        <v>10</v>
      </c>
      <c r="E26" s="146">
        <v>1</v>
      </c>
      <c r="F26" s="294" t="s">
        <v>21</v>
      </c>
      <c r="G26" s="288">
        <v>1220</v>
      </c>
      <c r="H26" s="289">
        <v>198774.33840000001</v>
      </c>
      <c r="I26" s="289">
        <v>162.92978557377049</v>
      </c>
      <c r="J26" s="289">
        <v>78565.649999999994</v>
      </c>
      <c r="K26" s="289">
        <v>64.398073770491806</v>
      </c>
      <c r="L26" s="54"/>
      <c r="M26" s="193"/>
      <c r="N26" s="7"/>
      <c r="O26" s="190"/>
      <c r="P26" s="55"/>
    </row>
    <row r="27" spans="1:16" x14ac:dyDescent="0.25">
      <c r="A27" s="296">
        <v>42927</v>
      </c>
      <c r="B27" s="146" t="s">
        <v>161</v>
      </c>
      <c r="C27" s="146" t="s">
        <v>9</v>
      </c>
      <c r="D27" s="146" t="s">
        <v>10</v>
      </c>
      <c r="E27" s="146">
        <v>1</v>
      </c>
      <c r="F27" s="294" t="s">
        <v>12</v>
      </c>
      <c r="G27" s="288">
        <v>1384</v>
      </c>
      <c r="H27" s="289">
        <v>222578.1292</v>
      </c>
      <c r="I27" s="289">
        <v>160.82234768786128</v>
      </c>
      <c r="J27" s="289">
        <v>82964.27</v>
      </c>
      <c r="K27" s="289">
        <v>59.945281791907519</v>
      </c>
      <c r="L27" s="54"/>
      <c r="M27" s="193"/>
      <c r="N27" s="7"/>
      <c r="O27" s="190"/>
      <c r="P27" s="55"/>
    </row>
    <row r="28" spans="1:16" x14ac:dyDescent="0.25">
      <c r="A28" s="296">
        <v>42955</v>
      </c>
      <c r="B28" s="146" t="s">
        <v>112</v>
      </c>
      <c r="C28" s="146" t="s">
        <v>9</v>
      </c>
      <c r="D28" s="146" t="s">
        <v>20</v>
      </c>
      <c r="E28" s="146">
        <v>3</v>
      </c>
      <c r="F28" s="294" t="s">
        <v>113</v>
      </c>
      <c r="G28" s="288">
        <v>17317</v>
      </c>
      <c r="H28" s="289">
        <v>3271231.7592000002</v>
      </c>
      <c r="I28" s="289">
        <v>188.90291385343883</v>
      </c>
      <c r="J28" s="289">
        <v>248608.5</v>
      </c>
      <c r="K28" s="289">
        <v>14.356326153490789</v>
      </c>
      <c r="L28" s="54"/>
      <c r="M28" s="193"/>
      <c r="N28" s="7"/>
      <c r="O28" s="190"/>
      <c r="P28" s="55"/>
    </row>
    <row r="29" spans="1:16" x14ac:dyDescent="0.25">
      <c r="A29" s="296"/>
      <c r="F29" s="294"/>
      <c r="G29" s="299"/>
      <c r="H29" s="291"/>
      <c r="I29" s="291"/>
      <c r="J29" s="291"/>
      <c r="K29" s="291"/>
      <c r="L29" s="300"/>
      <c r="M29" s="329"/>
      <c r="N29" s="302"/>
      <c r="O29" s="303"/>
      <c r="P29" s="304"/>
    </row>
    <row r="30" spans="1:16" x14ac:dyDescent="0.25">
      <c r="G30" s="67" t="s">
        <v>55</v>
      </c>
      <c r="H30" s="68" t="s">
        <v>61</v>
      </c>
      <c r="I30" s="69"/>
      <c r="J30" s="68" t="s">
        <v>62</v>
      </c>
      <c r="K30" s="81"/>
      <c r="L30" s="67" t="s">
        <v>55</v>
      </c>
      <c r="M30" s="68" t="s">
        <v>61</v>
      </c>
      <c r="N30" s="69"/>
      <c r="O30" s="101" t="s">
        <v>62</v>
      </c>
      <c r="P30" s="81"/>
    </row>
    <row r="31" spans="1:16" x14ac:dyDescent="0.25">
      <c r="G31" s="62">
        <f>SUM(G4:G28)</f>
        <v>55675.857000000004</v>
      </c>
      <c r="H31" s="70">
        <f>SUM(H4:H28)</f>
        <v>9112539.3887999989</v>
      </c>
      <c r="I31" s="63"/>
      <c r="J31" s="66">
        <f>SUM(J4:J28)</f>
        <v>2288102.4846999999</v>
      </c>
      <c r="K31" s="64"/>
      <c r="L31" s="62">
        <f>SUM(L4:L28)</f>
        <v>2400</v>
      </c>
      <c r="M31" s="70">
        <f>SUM(M4:M28)</f>
        <v>449283.66710000002</v>
      </c>
      <c r="N31" s="63"/>
      <c r="O31" s="66">
        <f>SUM(O4:O28)</f>
        <v>159249</v>
      </c>
      <c r="P31" s="64"/>
    </row>
    <row r="32" spans="1:16" ht="21.75" thickBot="1" x14ac:dyDescent="0.4">
      <c r="N32" s="9"/>
      <c r="O32" s="9"/>
      <c r="P32" s="9"/>
    </row>
    <row r="33" spans="1:14" ht="18.75" x14ac:dyDescent="0.3">
      <c r="A33" s="736" t="s">
        <v>63</v>
      </c>
      <c r="B33" s="737"/>
      <c r="C33" s="737"/>
      <c r="D33" s="737"/>
      <c r="E33" s="737"/>
      <c r="F33" s="737"/>
      <c r="G33" s="818" t="s">
        <v>57</v>
      </c>
      <c r="H33" s="819"/>
      <c r="I33" s="818" t="s">
        <v>58</v>
      </c>
      <c r="J33" s="737"/>
      <c r="K33" s="819"/>
      <c r="L33" s="818" t="s">
        <v>59</v>
      </c>
      <c r="M33" s="737"/>
      <c r="N33" s="820"/>
    </row>
    <row r="34" spans="1:14" ht="18.75" x14ac:dyDescent="0.3">
      <c r="A34" s="821" t="s">
        <v>64</v>
      </c>
      <c r="B34" s="738"/>
      <c r="C34" s="738"/>
      <c r="D34" s="738"/>
      <c r="E34" s="738"/>
      <c r="F34" s="738"/>
      <c r="G34" s="739"/>
      <c r="H34" s="740">
        <f>COUNTA(G4:G28)</f>
        <v>24</v>
      </c>
      <c r="I34" s="739"/>
      <c r="J34" s="738"/>
      <c r="K34" s="741">
        <f>ROUND(H31/G31,2)</f>
        <v>163.66999999999999</v>
      </c>
      <c r="L34" s="739"/>
      <c r="M34" s="738"/>
      <c r="N34" s="742">
        <f>ROUND(J31/G31,2)</f>
        <v>41.1</v>
      </c>
    </row>
    <row r="35" spans="1:14" ht="18.75" x14ac:dyDescent="0.3">
      <c r="A35" s="821" t="s">
        <v>65</v>
      </c>
      <c r="B35" s="738"/>
      <c r="C35" s="738"/>
      <c r="D35" s="738"/>
      <c r="E35" s="738"/>
      <c r="F35" s="738"/>
      <c r="G35" s="739"/>
      <c r="H35" s="740">
        <f>COUNTA(L4:L28)</f>
        <v>1</v>
      </c>
      <c r="I35" s="739"/>
      <c r="J35" s="738"/>
      <c r="K35" s="743">
        <f>ROUND(M31/L31,2)</f>
        <v>187.2</v>
      </c>
      <c r="L35" s="739"/>
      <c r="M35" s="738"/>
      <c r="N35" s="742">
        <f>ROUND(O31/L31,2)</f>
        <v>66.349999999999994</v>
      </c>
    </row>
    <row r="36" spans="1:14" ht="19.5" thickBot="1" x14ac:dyDescent="0.35">
      <c r="A36" s="744" t="s">
        <v>66</v>
      </c>
      <c r="B36" s="822"/>
      <c r="C36" s="822"/>
      <c r="D36" s="822"/>
      <c r="E36" s="822"/>
      <c r="F36" s="822"/>
      <c r="G36" s="745"/>
      <c r="H36" s="823">
        <f>SUM(H34+H35)</f>
        <v>25</v>
      </c>
      <c r="I36" s="745"/>
      <c r="J36" s="822"/>
      <c r="K36" s="824">
        <f>(H31+M31)/(G31+L31)</f>
        <v>164.64368413711048</v>
      </c>
      <c r="L36" s="745"/>
      <c r="M36" s="822"/>
      <c r="N36" s="825">
        <f>(J31+O31)/(G31+L31)</f>
        <v>42.140600434015113</v>
      </c>
    </row>
    <row r="37" spans="1:14" x14ac:dyDescent="0.25">
      <c r="A37" s="734"/>
      <c r="B37" s="734"/>
      <c r="C37" s="735"/>
      <c r="D37" s="734"/>
    </row>
    <row r="38" spans="1:14" x14ac:dyDescent="0.25">
      <c r="A38" s="2"/>
      <c r="B38" s="2"/>
      <c r="C38" s="3"/>
      <c r="D38" s="2"/>
      <c r="I38" s="146">
        <f>SUM(G31,L31)</f>
        <v>58075.857000000004</v>
      </c>
    </row>
    <row r="39" spans="1:14" x14ac:dyDescent="0.25">
      <c r="A39" s="2"/>
      <c r="B39" s="2"/>
      <c r="C39" s="3"/>
      <c r="D39" s="2"/>
    </row>
    <row r="40" spans="1:14" x14ac:dyDescent="0.25">
      <c r="A40" s="2"/>
      <c r="B40" s="2"/>
      <c r="C40" s="3"/>
      <c r="D40" s="2"/>
    </row>
    <row r="41" spans="1:14" x14ac:dyDescent="0.25">
      <c r="A41" s="2"/>
      <c r="B41" s="2"/>
      <c r="C41" s="3"/>
      <c r="D41" s="2"/>
    </row>
    <row r="42" spans="1:14" x14ac:dyDescent="0.25">
      <c r="A42" s="2"/>
      <c r="B42" s="2"/>
      <c r="C42" s="3"/>
      <c r="D42" s="2"/>
    </row>
    <row r="43" spans="1:14" x14ac:dyDescent="0.25">
      <c r="A43" s="2"/>
      <c r="B43" s="2"/>
      <c r="C43" s="3"/>
      <c r="D43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>
      <selection activeCell="A10" sqref="A10:N13"/>
    </sheetView>
  </sheetViews>
  <sheetFormatPr defaultRowHeight="15" x14ac:dyDescent="0.25"/>
  <cols>
    <col min="1" max="1" width="10.7109375" bestFit="1" customWidth="1"/>
    <col min="2" max="2" width="9.28515625" customWidth="1"/>
    <col min="3" max="3" width="10.5703125" bestFit="1" customWidth="1"/>
    <col min="4" max="4" width="13.42578125" bestFit="1" customWidth="1"/>
    <col min="6" max="6" width="11.7109375" bestFit="1" customWidth="1"/>
    <col min="9" max="9" width="12" customWidth="1"/>
    <col min="10" max="10" width="14.140625" customWidth="1"/>
    <col min="12" max="12" width="21.28515625" bestFit="1" customWidth="1"/>
    <col min="13" max="13" width="12.7109375" bestFit="1" customWidth="1"/>
    <col min="14" max="14" width="14.140625" bestFit="1" customWidth="1"/>
    <col min="15" max="15" width="14.140625" customWidth="1"/>
    <col min="16" max="16" width="14.85546875" bestFit="1" customWidth="1"/>
  </cols>
  <sheetData>
    <row r="1" spans="1:16" ht="26.25" x14ac:dyDescent="0.4">
      <c r="A1" s="11" t="s">
        <v>198</v>
      </c>
    </row>
    <row r="2" spans="1:16" s="9" customFormat="1" ht="25.5" customHeight="1" x14ac:dyDescent="0.35">
      <c r="A2" s="10" t="s">
        <v>99</v>
      </c>
      <c r="G2" s="861" t="s">
        <v>53</v>
      </c>
      <c r="H2" s="862"/>
      <c r="I2" s="862"/>
      <c r="J2" s="862"/>
      <c r="K2" s="863"/>
      <c r="L2" s="864" t="s">
        <v>54</v>
      </c>
      <c r="M2" s="865"/>
      <c r="N2" s="865"/>
      <c r="O2" s="865"/>
      <c r="P2" s="866"/>
    </row>
    <row r="3" spans="1:16" ht="32.25" customHeight="1" x14ac:dyDescent="0.25">
      <c r="A3" s="8" t="s">
        <v>48</v>
      </c>
      <c r="B3" s="8" t="s">
        <v>32</v>
      </c>
      <c r="C3" s="8" t="s">
        <v>51</v>
      </c>
      <c r="D3" s="8" t="s">
        <v>34</v>
      </c>
      <c r="E3" s="8" t="s">
        <v>52</v>
      </c>
      <c r="F3" s="50" t="s">
        <v>2</v>
      </c>
      <c r="G3" s="177" t="s">
        <v>3</v>
      </c>
      <c r="H3" s="8" t="s">
        <v>4</v>
      </c>
      <c r="I3" s="8" t="s">
        <v>5</v>
      </c>
      <c r="J3" s="38" t="s">
        <v>60</v>
      </c>
      <c r="K3" s="179" t="s">
        <v>6</v>
      </c>
      <c r="L3" s="177" t="s">
        <v>3</v>
      </c>
      <c r="M3" s="8" t="s">
        <v>4</v>
      </c>
      <c r="N3" s="8" t="s">
        <v>5</v>
      </c>
      <c r="O3" s="38" t="s">
        <v>60</v>
      </c>
      <c r="P3" s="179" t="s">
        <v>6</v>
      </c>
    </row>
    <row r="4" spans="1:16" ht="30" x14ac:dyDescent="0.25">
      <c r="A4" s="382">
        <v>42955</v>
      </c>
      <c r="B4" s="383" t="s">
        <v>268</v>
      </c>
      <c r="C4" s="383" t="s">
        <v>7</v>
      </c>
      <c r="D4" s="383" t="s">
        <v>8</v>
      </c>
      <c r="E4" s="384">
        <v>5</v>
      </c>
      <c r="F4" s="383" t="s">
        <v>269</v>
      </c>
      <c r="G4" s="56"/>
      <c r="H4" s="15"/>
      <c r="I4" s="15"/>
      <c r="J4" s="15"/>
      <c r="K4" s="57"/>
      <c r="L4" s="384">
        <v>5472</v>
      </c>
      <c r="M4" s="385">
        <v>625635.38179999997</v>
      </c>
      <c r="N4" s="385">
        <v>114.33395135233917</v>
      </c>
      <c r="O4" s="385">
        <v>321372.5</v>
      </c>
      <c r="P4" s="636">
        <v>58.730354532163744</v>
      </c>
    </row>
    <row r="5" spans="1:16" ht="30" x14ac:dyDescent="0.25">
      <c r="A5" s="382">
        <v>42955</v>
      </c>
      <c r="B5" s="383" t="s">
        <v>270</v>
      </c>
      <c r="C5" s="383" t="s">
        <v>7</v>
      </c>
      <c r="D5" s="383" t="s">
        <v>8</v>
      </c>
      <c r="E5" s="384">
        <v>5</v>
      </c>
      <c r="F5" s="383" t="s">
        <v>271</v>
      </c>
      <c r="G5" s="56"/>
      <c r="H5" s="15"/>
      <c r="I5" s="15"/>
      <c r="J5" s="15"/>
      <c r="K5" s="57"/>
      <c r="L5" s="384">
        <v>5472</v>
      </c>
      <c r="M5" s="385">
        <v>658051.61919999996</v>
      </c>
      <c r="N5" s="385">
        <v>120.25797134502923</v>
      </c>
      <c r="O5" s="385">
        <v>321372.5</v>
      </c>
      <c r="P5" s="637">
        <v>58.730354532163744</v>
      </c>
    </row>
    <row r="6" spans="1:16" x14ac:dyDescent="0.25">
      <c r="A6" s="4"/>
      <c r="B6" s="2"/>
      <c r="C6" s="3"/>
      <c r="D6" s="3"/>
      <c r="E6" s="5"/>
      <c r="F6" s="27"/>
      <c r="G6" s="62"/>
      <c r="H6" s="63"/>
      <c r="I6" s="63"/>
      <c r="J6" s="63"/>
      <c r="K6" s="64"/>
      <c r="L6" s="58"/>
      <c r="M6" s="59"/>
      <c r="N6" s="60"/>
      <c r="O6" s="60"/>
      <c r="P6" s="61"/>
    </row>
    <row r="7" spans="1:16" x14ac:dyDescent="0.25">
      <c r="A7" s="4"/>
      <c r="B7" s="2"/>
      <c r="C7" s="3"/>
      <c r="D7" s="3"/>
      <c r="E7" s="5"/>
      <c r="F7" s="2"/>
      <c r="G7" s="67" t="s">
        <v>55</v>
      </c>
      <c r="H7" s="68" t="s">
        <v>4</v>
      </c>
      <c r="I7" s="69"/>
      <c r="J7" s="68" t="s">
        <v>62</v>
      </c>
      <c r="K7" s="81"/>
      <c r="L7" s="67" t="s">
        <v>55</v>
      </c>
      <c r="M7" s="68" t="s">
        <v>4</v>
      </c>
      <c r="N7" s="69"/>
      <c r="O7" s="149" t="s">
        <v>62</v>
      </c>
      <c r="P7" s="81"/>
    </row>
    <row r="8" spans="1:16" x14ac:dyDescent="0.25">
      <c r="A8" s="4"/>
      <c r="B8" s="2"/>
      <c r="C8" s="3"/>
      <c r="D8" s="3"/>
      <c r="E8" s="5"/>
      <c r="F8" s="2"/>
      <c r="G8" s="62"/>
      <c r="H8" s="70"/>
      <c r="I8" s="63"/>
      <c r="J8" s="66"/>
      <c r="K8" s="64"/>
      <c r="L8" s="386">
        <f>SUM(L4:L6)</f>
        <v>10944</v>
      </c>
      <c r="M8" s="70">
        <f>SUM(M4:M6)</f>
        <v>1283687.0009999999</v>
      </c>
      <c r="N8" s="63"/>
      <c r="O8" s="70">
        <f>SUM(O4:O6)</f>
        <v>642745</v>
      </c>
      <c r="P8" s="71"/>
    </row>
    <row r="9" spans="1:16" s="146" customFormat="1" ht="15.75" thickBot="1" x14ac:dyDescent="0.3">
      <c r="A9" s="188"/>
      <c r="B9" s="189"/>
      <c r="C9" s="191"/>
      <c r="D9" s="191"/>
      <c r="E9" s="14"/>
      <c r="F9" s="189"/>
      <c r="G9" s="15"/>
      <c r="H9" s="192"/>
      <c r="I9" s="15"/>
      <c r="J9" s="65"/>
      <c r="K9" s="15"/>
      <c r="L9" s="192"/>
      <c r="M9" s="192"/>
      <c r="N9" s="15"/>
      <c r="O9" s="192"/>
      <c r="P9" s="65"/>
    </row>
    <row r="10" spans="1:16" ht="18.75" x14ac:dyDescent="0.3">
      <c r="A10" s="736" t="s">
        <v>63</v>
      </c>
      <c r="B10" s="737"/>
      <c r="C10" s="737"/>
      <c r="D10" s="737"/>
      <c r="E10" s="737"/>
      <c r="F10" s="737"/>
      <c r="G10" s="818" t="s">
        <v>57</v>
      </c>
      <c r="H10" s="819"/>
      <c r="I10" s="818" t="s">
        <v>58</v>
      </c>
      <c r="J10" s="737"/>
      <c r="K10" s="819"/>
      <c r="L10" s="818" t="s">
        <v>59</v>
      </c>
      <c r="M10" s="737"/>
      <c r="N10" s="820"/>
      <c r="O10" s="826"/>
      <c r="P10" s="7"/>
    </row>
    <row r="11" spans="1:16" ht="18.75" x14ac:dyDescent="0.3">
      <c r="A11" s="821" t="s">
        <v>64</v>
      </c>
      <c r="B11" s="738"/>
      <c r="C11" s="738"/>
      <c r="D11" s="738"/>
      <c r="E11" s="738"/>
      <c r="F11" s="738"/>
      <c r="G11" s="739"/>
      <c r="H11" s="740"/>
      <c r="I11" s="739"/>
      <c r="J11" s="738"/>
      <c r="K11" s="740"/>
      <c r="L11" s="739"/>
      <c r="M11" s="738"/>
      <c r="N11" s="827"/>
    </row>
    <row r="12" spans="1:16" ht="18.75" x14ac:dyDescent="0.3">
      <c r="A12" s="821" t="s">
        <v>65</v>
      </c>
      <c r="B12" s="738"/>
      <c r="C12" s="738"/>
      <c r="D12" s="738"/>
      <c r="E12" s="738"/>
      <c r="F12" s="738"/>
      <c r="G12" s="739"/>
      <c r="H12" s="740">
        <f>COUNTA(#REF!)</f>
        <v>1</v>
      </c>
      <c r="I12" s="739"/>
      <c r="J12" s="743">
        <f>M8/L8</f>
        <v>117.2959613486842</v>
      </c>
      <c r="K12" s="740"/>
      <c r="L12" s="739"/>
      <c r="M12" s="743">
        <f>O8/L8</f>
        <v>58.730354532163744</v>
      </c>
      <c r="N12" s="827"/>
    </row>
    <row r="13" spans="1:16" ht="19.5" thickBot="1" x14ac:dyDescent="0.35">
      <c r="A13" s="744" t="s">
        <v>66</v>
      </c>
      <c r="B13" s="822"/>
      <c r="C13" s="822"/>
      <c r="D13" s="822"/>
      <c r="E13" s="822"/>
      <c r="F13" s="822"/>
      <c r="G13" s="745"/>
      <c r="H13" s="823">
        <f>SUM(H11+H12)</f>
        <v>1</v>
      </c>
      <c r="I13" s="745"/>
      <c r="J13" s="828">
        <f>M8/L8</f>
        <v>117.2959613486842</v>
      </c>
      <c r="K13" s="823"/>
      <c r="L13" s="745"/>
      <c r="M13" s="828">
        <f>O8/L8</f>
        <v>58.730354532163744</v>
      </c>
      <c r="N13" s="829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selection activeCell="J19" sqref="J19"/>
    </sheetView>
  </sheetViews>
  <sheetFormatPr defaultRowHeight="15" x14ac:dyDescent="0.25"/>
  <cols>
    <col min="1" max="1" width="11" customWidth="1"/>
    <col min="2" max="2" width="12.85546875" bestFit="1" customWidth="1"/>
    <col min="3" max="3" width="10.7109375" bestFit="1" customWidth="1"/>
    <col min="4" max="4" width="14.42578125" customWidth="1"/>
    <col min="5" max="5" width="10.5703125" bestFit="1" customWidth="1"/>
    <col min="6" max="6" width="13.42578125" bestFit="1" customWidth="1"/>
    <col min="7" max="7" width="11.7109375" bestFit="1" customWidth="1"/>
    <col min="8" max="8" width="19.42578125" bestFit="1" customWidth="1"/>
    <col min="9" max="9" width="10.28515625" customWidth="1"/>
    <col min="10" max="10" width="15.42578125" bestFit="1" customWidth="1"/>
    <col min="11" max="11" width="14.140625" bestFit="1" customWidth="1"/>
    <col min="12" max="12" width="14.85546875" bestFit="1" customWidth="1"/>
    <col min="13" max="13" width="12.7109375" bestFit="1" customWidth="1"/>
    <col min="14" max="14" width="14.140625" bestFit="1" customWidth="1"/>
    <col min="15" max="15" width="15.42578125" bestFit="1" customWidth="1"/>
    <col min="16" max="16" width="14.85546875" bestFit="1" customWidth="1"/>
    <col min="18" max="18" width="11.140625" bestFit="1" customWidth="1"/>
  </cols>
  <sheetData>
    <row r="1" spans="1:19" ht="26.25" x14ac:dyDescent="0.4">
      <c r="A1" s="11" t="s">
        <v>198</v>
      </c>
    </row>
    <row r="2" spans="1:19" ht="21" x14ac:dyDescent="0.35">
      <c r="A2" s="10" t="s">
        <v>33</v>
      </c>
      <c r="B2" s="9"/>
      <c r="C2" s="9"/>
      <c r="D2" s="9"/>
      <c r="E2" s="9"/>
      <c r="F2" s="9"/>
      <c r="G2" s="861" t="s">
        <v>53</v>
      </c>
      <c r="H2" s="862"/>
      <c r="I2" s="862"/>
      <c r="J2" s="862"/>
      <c r="K2" s="863"/>
      <c r="L2" s="865" t="s">
        <v>54</v>
      </c>
      <c r="M2" s="865"/>
      <c r="N2" s="865"/>
      <c r="O2" s="865"/>
      <c r="P2" s="866"/>
    </row>
    <row r="3" spans="1:19" s="48" customFormat="1" ht="30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50" t="s">
        <v>2</v>
      </c>
      <c r="G3" s="52" t="s">
        <v>3</v>
      </c>
      <c r="H3" s="8" t="s">
        <v>4</v>
      </c>
      <c r="I3" s="8" t="s">
        <v>5</v>
      </c>
      <c r="J3" s="38" t="s">
        <v>60</v>
      </c>
      <c r="K3" s="53" t="s">
        <v>6</v>
      </c>
      <c r="L3" s="51" t="s">
        <v>3</v>
      </c>
      <c r="M3" s="8" t="s">
        <v>4</v>
      </c>
      <c r="N3" s="8" t="s">
        <v>5</v>
      </c>
      <c r="O3" s="38" t="s">
        <v>60</v>
      </c>
      <c r="P3" s="53" t="s">
        <v>6</v>
      </c>
      <c r="R3" s="146"/>
    </row>
    <row r="4" spans="1:19" x14ac:dyDescent="0.25">
      <c r="A4" s="314">
        <v>42745</v>
      </c>
      <c r="B4" s="315" t="s">
        <v>168</v>
      </c>
      <c r="C4" s="315" t="s">
        <v>7</v>
      </c>
      <c r="D4" s="315" t="s">
        <v>8</v>
      </c>
      <c r="E4" s="316">
        <v>2</v>
      </c>
      <c r="F4" s="315" t="s">
        <v>169</v>
      </c>
      <c r="G4" s="56"/>
      <c r="H4" s="253"/>
      <c r="I4" s="15"/>
      <c r="J4" s="15"/>
      <c r="K4" s="57"/>
      <c r="L4" s="316">
        <v>4531</v>
      </c>
      <c r="M4" s="317">
        <v>535043.80920000002</v>
      </c>
      <c r="N4" s="317">
        <v>118.08514879717502</v>
      </c>
      <c r="O4" s="317">
        <v>256779.95</v>
      </c>
      <c r="P4" s="325">
        <v>56.671805340984335</v>
      </c>
      <c r="R4" s="146"/>
    </row>
    <row r="5" spans="1:19" x14ac:dyDescent="0.25">
      <c r="A5" s="314">
        <v>42780</v>
      </c>
      <c r="B5" s="315" t="s">
        <v>170</v>
      </c>
      <c r="C5" s="315" t="s">
        <v>7</v>
      </c>
      <c r="D5" s="315" t="s">
        <v>8</v>
      </c>
      <c r="E5" s="316">
        <v>3</v>
      </c>
      <c r="F5" s="315" t="s">
        <v>171</v>
      </c>
      <c r="G5" s="56"/>
      <c r="H5" s="253"/>
      <c r="I5" s="15"/>
      <c r="J5" s="15"/>
      <c r="K5" s="57"/>
      <c r="L5" s="316">
        <v>3949.75</v>
      </c>
      <c r="M5" s="317">
        <v>538932.21010000003</v>
      </c>
      <c r="N5" s="317">
        <v>136.44717009937338</v>
      </c>
      <c r="O5" s="317">
        <v>230511.1</v>
      </c>
      <c r="P5" s="322">
        <v>58.360934236344072</v>
      </c>
      <c r="R5" s="146"/>
    </row>
    <row r="6" spans="1:19" s="146" customFormat="1" x14ac:dyDescent="0.25">
      <c r="A6" s="314">
        <v>42780</v>
      </c>
      <c r="B6" s="315" t="s">
        <v>172</v>
      </c>
      <c r="C6" s="315" t="s">
        <v>9</v>
      </c>
      <c r="D6" s="315" t="s">
        <v>19</v>
      </c>
      <c r="E6" s="316">
        <v>2</v>
      </c>
      <c r="F6" s="315" t="s">
        <v>173</v>
      </c>
      <c r="G6" s="56"/>
      <c r="H6" s="253"/>
      <c r="I6" s="15"/>
      <c r="J6" s="15"/>
      <c r="K6" s="57"/>
      <c r="L6" s="316">
        <v>3157.25</v>
      </c>
      <c r="M6" s="317">
        <v>398835.76689999999</v>
      </c>
      <c r="N6" s="317">
        <v>126.32378395755799</v>
      </c>
      <c r="O6" s="317">
        <v>138747.79519999999</v>
      </c>
      <c r="P6" s="322">
        <v>43.94577407554042</v>
      </c>
    </row>
    <row r="7" spans="1:19" s="146" customFormat="1" x14ac:dyDescent="0.25">
      <c r="A7" s="314">
        <v>42780</v>
      </c>
      <c r="B7" s="315" t="s">
        <v>174</v>
      </c>
      <c r="C7" s="315" t="s">
        <v>7</v>
      </c>
      <c r="D7" s="315" t="s">
        <v>24</v>
      </c>
      <c r="E7" s="316">
        <v>3</v>
      </c>
      <c r="F7" s="315" t="s">
        <v>175</v>
      </c>
      <c r="G7" s="56"/>
      <c r="H7" s="253"/>
      <c r="I7" s="15"/>
      <c r="J7" s="15"/>
      <c r="K7" s="57"/>
      <c r="L7" s="316">
        <v>4347.3900000000003</v>
      </c>
      <c r="M7" s="317">
        <v>575071.69330000004</v>
      </c>
      <c r="N7" s="317">
        <v>132.2797529586436</v>
      </c>
      <c r="O7" s="317">
        <v>246771.8</v>
      </c>
      <c r="P7" s="322">
        <v>56.763205564581391</v>
      </c>
      <c r="S7" s="255"/>
    </row>
    <row r="8" spans="1:19" s="146" customFormat="1" x14ac:dyDescent="0.25">
      <c r="A8" s="314">
        <v>42836</v>
      </c>
      <c r="B8" s="315" t="s">
        <v>178</v>
      </c>
      <c r="C8" s="315" t="s">
        <v>7</v>
      </c>
      <c r="D8" s="315" t="s">
        <v>20</v>
      </c>
      <c r="E8" s="316">
        <v>3</v>
      </c>
      <c r="F8" s="315" t="s">
        <v>179</v>
      </c>
      <c r="G8" s="56"/>
      <c r="H8" s="253"/>
      <c r="I8" s="15"/>
      <c r="J8" s="15"/>
      <c r="K8" s="57"/>
      <c r="L8" s="316">
        <v>9848</v>
      </c>
      <c r="M8" s="317">
        <v>1677252.1076</v>
      </c>
      <c r="N8" s="317">
        <v>170.31398330625507</v>
      </c>
      <c r="O8" s="317">
        <v>513295.7</v>
      </c>
      <c r="P8" s="322">
        <v>52.121821689683188</v>
      </c>
      <c r="S8" s="255"/>
    </row>
    <row r="9" spans="1:19" x14ac:dyDescent="0.25">
      <c r="A9" s="314">
        <v>43053</v>
      </c>
      <c r="B9" s="315" t="s">
        <v>180</v>
      </c>
      <c r="C9" s="315" t="s">
        <v>7</v>
      </c>
      <c r="D9" s="315" t="s">
        <v>8</v>
      </c>
      <c r="E9" s="316">
        <v>2</v>
      </c>
      <c r="F9" s="315" t="s">
        <v>181</v>
      </c>
      <c r="G9" s="56"/>
      <c r="H9" s="253"/>
      <c r="I9" s="15"/>
      <c r="J9" s="15"/>
      <c r="K9" s="57"/>
      <c r="L9" s="316">
        <v>3007</v>
      </c>
      <c r="M9" s="317">
        <v>344058.01919999998</v>
      </c>
      <c r="N9" s="317">
        <v>114.41902866644496</v>
      </c>
      <c r="O9" s="317">
        <v>175569.9</v>
      </c>
      <c r="P9" s="322">
        <v>58.387063518456934</v>
      </c>
      <c r="R9" s="146"/>
    </row>
    <row r="10" spans="1:19" s="146" customFormat="1" x14ac:dyDescent="0.25">
      <c r="A10" s="314">
        <v>43081</v>
      </c>
      <c r="B10" s="315" t="s">
        <v>191</v>
      </c>
      <c r="C10" s="315" t="s">
        <v>7</v>
      </c>
      <c r="D10" s="315" t="s">
        <v>8</v>
      </c>
      <c r="E10" s="316">
        <v>3</v>
      </c>
      <c r="F10" s="324" t="s">
        <v>175</v>
      </c>
      <c r="G10" s="323">
        <v>7562</v>
      </c>
      <c r="H10" s="317">
        <v>1262682.9446</v>
      </c>
      <c r="I10" s="317">
        <v>166.97737960856918</v>
      </c>
      <c r="J10" s="317">
        <v>407284.23</v>
      </c>
      <c r="K10" s="322">
        <v>53.85932689764612</v>
      </c>
      <c r="P10" s="294"/>
      <c r="S10" s="255"/>
    </row>
    <row r="11" spans="1:19" ht="30" x14ac:dyDescent="0.25">
      <c r="A11" s="314">
        <v>43081</v>
      </c>
      <c r="B11" s="315" t="s">
        <v>192</v>
      </c>
      <c r="C11" s="315" t="s">
        <v>7</v>
      </c>
      <c r="D11" s="315" t="s">
        <v>8</v>
      </c>
      <c r="E11" s="316">
        <v>6</v>
      </c>
      <c r="F11" s="324" t="s">
        <v>193</v>
      </c>
      <c r="G11" s="326">
        <v>12032</v>
      </c>
      <c r="H11" s="327">
        <v>1428021.088</v>
      </c>
      <c r="I11" s="327">
        <v>118.68526329787234</v>
      </c>
      <c r="J11" s="327">
        <v>714783</v>
      </c>
      <c r="K11" s="328">
        <v>59.406831781914896</v>
      </c>
      <c r="L11" s="22"/>
      <c r="M11" s="22"/>
      <c r="N11" s="22"/>
      <c r="O11" s="22"/>
      <c r="P11" s="23"/>
      <c r="R11" s="146"/>
    </row>
    <row r="12" spans="1:19" x14ac:dyDescent="0.25">
      <c r="A12" s="146"/>
      <c r="B12" s="146"/>
      <c r="C12" s="146"/>
      <c r="D12" s="146"/>
      <c r="E12" s="146"/>
      <c r="F12" s="146"/>
      <c r="G12" s="96" t="s">
        <v>55</v>
      </c>
      <c r="H12" s="97" t="s">
        <v>61</v>
      </c>
      <c r="I12" s="15"/>
      <c r="J12" s="97" t="s">
        <v>62</v>
      </c>
      <c r="K12" s="57"/>
      <c r="L12" s="96" t="s">
        <v>55</v>
      </c>
      <c r="M12" s="97" t="s">
        <v>61</v>
      </c>
      <c r="N12" s="15"/>
      <c r="O12" s="97" t="s">
        <v>62</v>
      </c>
      <c r="P12" s="294"/>
    </row>
    <row r="13" spans="1:19" x14ac:dyDescent="0.25">
      <c r="G13" s="62">
        <f>SUM(G4:G11)</f>
        <v>19594</v>
      </c>
      <c r="H13" s="252">
        <f>SUM(H4:H11)</f>
        <v>2690704.0326</v>
      </c>
      <c r="I13" s="63"/>
      <c r="J13" s="254">
        <f>SUM(J4:J11)</f>
        <v>1122067.23</v>
      </c>
      <c r="K13" s="64"/>
      <c r="L13" s="62">
        <f>SUM(L4:L11)</f>
        <v>28840.39</v>
      </c>
      <c r="M13" s="70">
        <f>SUM(M4:M11)</f>
        <v>4069193.6063000001</v>
      </c>
      <c r="N13" s="63"/>
      <c r="O13" s="66">
        <f>SUM(O4:O11)</f>
        <v>1561676.2452</v>
      </c>
      <c r="P13" s="64"/>
    </row>
    <row r="14" spans="1:19" s="9" customFormat="1" ht="21.75" thickBot="1" x14ac:dyDescent="0.4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9" ht="18.75" x14ac:dyDescent="0.3">
      <c r="A15" s="736" t="s">
        <v>63</v>
      </c>
      <c r="B15" s="737"/>
      <c r="C15" s="737"/>
      <c r="D15" s="737"/>
      <c r="E15" s="737"/>
      <c r="F15" s="737"/>
      <c r="G15" s="818" t="s">
        <v>57</v>
      </c>
      <c r="H15" s="819"/>
      <c r="I15" s="818" t="s">
        <v>58</v>
      </c>
      <c r="J15" s="737"/>
      <c r="K15" s="819"/>
      <c r="L15" s="818" t="s">
        <v>59</v>
      </c>
      <c r="M15" s="737"/>
      <c r="N15" s="820"/>
    </row>
    <row r="16" spans="1:19" ht="18.75" x14ac:dyDescent="0.3">
      <c r="A16" s="821" t="s">
        <v>64</v>
      </c>
      <c r="B16" s="738"/>
      <c r="C16" s="738"/>
      <c r="D16" s="738"/>
      <c r="E16" s="738"/>
      <c r="F16" s="738"/>
      <c r="G16" s="739"/>
      <c r="H16" s="740">
        <f>COUNTA(G4:G11)</f>
        <v>2</v>
      </c>
      <c r="I16" s="739"/>
      <c r="J16" s="738">
        <f>ROUND(H13/G13,2)</f>
        <v>137.32</v>
      </c>
      <c r="K16" s="740"/>
      <c r="L16" s="739"/>
      <c r="M16" s="738">
        <f>ROUND(J13/G13,2)</f>
        <v>57.27</v>
      </c>
      <c r="N16" s="827"/>
    </row>
    <row r="17" spans="1:14" ht="18.75" x14ac:dyDescent="0.3">
      <c r="A17" s="821" t="s">
        <v>65</v>
      </c>
      <c r="B17" s="738"/>
      <c r="C17" s="738"/>
      <c r="D17" s="738"/>
      <c r="E17" s="738"/>
      <c r="F17" s="738"/>
      <c r="G17" s="739"/>
      <c r="H17" s="740">
        <f>COUNTA(L4:L11)</f>
        <v>6</v>
      </c>
      <c r="I17" s="739"/>
      <c r="J17" s="738">
        <f>ROUND(M13/L13,2)</f>
        <v>141.09</v>
      </c>
      <c r="K17" s="640"/>
      <c r="L17" s="739"/>
      <c r="M17" s="738">
        <f>ROUND(O13/L13,2)</f>
        <v>54.15</v>
      </c>
      <c r="N17" s="827"/>
    </row>
    <row r="18" spans="1:14" ht="19.5" thickBot="1" x14ac:dyDescent="0.35">
      <c r="A18" s="744" t="s">
        <v>66</v>
      </c>
      <c r="B18" s="822"/>
      <c r="C18" s="822"/>
      <c r="D18" s="822"/>
      <c r="E18" s="822"/>
      <c r="F18" s="822"/>
      <c r="G18" s="745"/>
      <c r="H18" s="823">
        <f>SUM(H16+H17)</f>
        <v>8</v>
      </c>
      <c r="I18" s="745"/>
      <c r="J18" s="822">
        <f>ROUND((H13+M13)/(L13+G13),2)</f>
        <v>139.57</v>
      </c>
      <c r="K18" s="830"/>
      <c r="L18" s="745"/>
      <c r="M18" s="823">
        <f>ROUND((J13+O13)/(G13+L13),2)</f>
        <v>55.41</v>
      </c>
      <c r="N18" s="829"/>
    </row>
    <row r="21" spans="1:14" x14ac:dyDescent="0.25">
      <c r="H21" s="904"/>
    </row>
  </sheetData>
  <mergeCells count="2">
    <mergeCell ref="G2:K2"/>
    <mergeCell ref="L2:P2"/>
  </mergeCells>
  <pageMargins left="0.7" right="0.7" top="0.75" bottom="0.75" header="0.3" footer="0.3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zoomScaleNormal="100" workbookViewId="0">
      <selection activeCell="H12" sqref="H12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0.7109375" bestFit="1" customWidth="1"/>
    <col min="4" max="4" width="13.85546875" bestFit="1" customWidth="1"/>
    <col min="5" max="5" width="10.5703125" bestFit="1" customWidth="1"/>
    <col min="6" max="6" width="13.42578125" bestFit="1" customWidth="1"/>
    <col min="7" max="7" width="12.140625" customWidth="1"/>
    <col min="8" max="8" width="19.42578125" bestFit="1" customWidth="1"/>
    <col min="9" max="9" width="14.7109375" customWidth="1"/>
    <col min="10" max="10" width="15.42578125" bestFit="1" customWidth="1"/>
    <col min="11" max="11" width="12.7109375" bestFit="1" customWidth="1"/>
    <col min="12" max="12" width="14.140625" bestFit="1" customWidth="1"/>
    <col min="13" max="13" width="14.85546875" bestFit="1" customWidth="1"/>
    <col min="16" max="16" width="12.85546875" bestFit="1" customWidth="1"/>
  </cols>
  <sheetData>
    <row r="1" spans="1:19" ht="26.25" x14ac:dyDescent="0.4">
      <c r="A1" s="11" t="s">
        <v>198</v>
      </c>
    </row>
    <row r="2" spans="1:19" s="9" customFormat="1" ht="21" x14ac:dyDescent="0.35">
      <c r="A2" s="10" t="s">
        <v>97</v>
      </c>
      <c r="G2" s="861" t="s">
        <v>53</v>
      </c>
      <c r="H2" s="862"/>
      <c r="I2" s="862"/>
      <c r="J2" s="862"/>
      <c r="K2" s="863"/>
      <c r="L2" s="861" t="s">
        <v>54</v>
      </c>
      <c r="M2" s="862"/>
      <c r="N2" s="862"/>
      <c r="O2" s="862"/>
      <c r="P2" s="863"/>
    </row>
    <row r="3" spans="1:19" ht="30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50" t="s">
        <v>2</v>
      </c>
      <c r="G3" s="8" t="s">
        <v>3</v>
      </c>
      <c r="H3" s="8" t="s">
        <v>4</v>
      </c>
      <c r="I3" s="8" t="s">
        <v>5</v>
      </c>
      <c r="J3" s="38" t="s">
        <v>60</v>
      </c>
      <c r="K3" s="53" t="s">
        <v>6</v>
      </c>
      <c r="L3" s="51" t="s">
        <v>3</v>
      </c>
      <c r="M3" s="8" t="s">
        <v>4</v>
      </c>
      <c r="N3" s="8" t="s">
        <v>5</v>
      </c>
      <c r="O3" s="38" t="s">
        <v>60</v>
      </c>
      <c r="P3" s="8" t="s">
        <v>6</v>
      </c>
    </row>
    <row r="4" spans="1:19" s="146" customFormat="1" x14ac:dyDescent="0.25">
      <c r="A4" s="314">
        <v>43053</v>
      </c>
      <c r="B4" s="315" t="s">
        <v>182</v>
      </c>
      <c r="C4" s="315" t="s">
        <v>7</v>
      </c>
      <c r="D4" s="315" t="s">
        <v>20</v>
      </c>
      <c r="E4" s="316">
        <v>3</v>
      </c>
      <c r="F4" s="324" t="s">
        <v>183</v>
      </c>
      <c r="G4" s="323">
        <v>7810</v>
      </c>
      <c r="H4" s="317">
        <v>842323.1679</v>
      </c>
      <c r="I4" s="317">
        <v>107.85187809218949</v>
      </c>
      <c r="J4" s="317">
        <v>330166.59999999998</v>
      </c>
      <c r="K4" s="322">
        <v>42.274852752880918</v>
      </c>
      <c r="P4" s="294"/>
      <c r="S4" s="255"/>
    </row>
    <row r="5" spans="1:19" s="146" customFormat="1" x14ac:dyDescent="0.25">
      <c r="A5" s="314">
        <v>43053</v>
      </c>
      <c r="B5" s="315" t="s">
        <v>184</v>
      </c>
      <c r="C5" s="315" t="s">
        <v>7</v>
      </c>
      <c r="D5" s="315" t="s">
        <v>20</v>
      </c>
      <c r="E5" s="316">
        <v>3</v>
      </c>
      <c r="F5" s="324" t="s">
        <v>183</v>
      </c>
      <c r="G5" s="323">
        <v>7810</v>
      </c>
      <c r="H5" s="317">
        <v>2095801.9109</v>
      </c>
      <c r="I5" s="317">
        <v>268.34851612035851</v>
      </c>
      <c r="J5" s="317">
        <v>330166.59999999998</v>
      </c>
      <c r="K5" s="322">
        <v>42.274852752880918</v>
      </c>
      <c r="P5" s="294"/>
    </row>
    <row r="6" spans="1:19" s="146" customFormat="1" x14ac:dyDescent="0.25">
      <c r="A6" s="314">
        <v>43053</v>
      </c>
      <c r="B6" s="315" t="s">
        <v>185</v>
      </c>
      <c r="C6" s="315" t="s">
        <v>7</v>
      </c>
      <c r="D6" s="315" t="s">
        <v>20</v>
      </c>
      <c r="E6" s="316">
        <v>3</v>
      </c>
      <c r="F6" s="324" t="s">
        <v>186</v>
      </c>
      <c r="G6" s="323">
        <v>8519</v>
      </c>
      <c r="H6" s="317">
        <v>1080321.135</v>
      </c>
      <c r="I6" s="317">
        <v>126.81313945298744</v>
      </c>
      <c r="J6" s="317">
        <v>398534.8</v>
      </c>
      <c r="K6" s="322">
        <v>46.781875807019603</v>
      </c>
      <c r="P6" s="294"/>
    </row>
    <row r="7" spans="1:19" s="146" customFormat="1" x14ac:dyDescent="0.25">
      <c r="A7" s="314">
        <v>43053</v>
      </c>
      <c r="B7" s="315" t="s">
        <v>187</v>
      </c>
      <c r="C7" s="315" t="s">
        <v>7</v>
      </c>
      <c r="D7" s="315" t="s">
        <v>20</v>
      </c>
      <c r="E7" s="316">
        <v>3</v>
      </c>
      <c r="F7" s="324" t="s">
        <v>186</v>
      </c>
      <c r="G7" s="323">
        <v>8519</v>
      </c>
      <c r="H7" s="317">
        <v>2307321.5921</v>
      </c>
      <c r="I7" s="317">
        <v>270.84418266228431</v>
      </c>
      <c r="J7" s="317">
        <v>398534.8</v>
      </c>
      <c r="K7" s="322">
        <v>46.781875807019603</v>
      </c>
      <c r="P7" s="294"/>
      <c r="S7" s="255"/>
    </row>
    <row r="8" spans="1:19" s="146" customFormat="1" x14ac:dyDescent="0.25">
      <c r="A8" s="314">
        <v>43053</v>
      </c>
      <c r="B8" s="315" t="s">
        <v>188</v>
      </c>
      <c r="C8" s="315" t="s">
        <v>7</v>
      </c>
      <c r="D8" s="315" t="s">
        <v>20</v>
      </c>
      <c r="E8" s="316">
        <v>3</v>
      </c>
      <c r="F8" s="324" t="s">
        <v>189</v>
      </c>
      <c r="G8" s="323">
        <v>8251</v>
      </c>
      <c r="H8" s="317">
        <v>924618.24179999996</v>
      </c>
      <c r="I8" s="317">
        <v>112.06135520542963</v>
      </c>
      <c r="J8" s="317">
        <v>346162</v>
      </c>
      <c r="K8" s="322">
        <v>41.9539449763665</v>
      </c>
      <c r="P8" s="294"/>
      <c r="S8" s="255"/>
    </row>
    <row r="9" spans="1:19" s="146" customFormat="1" x14ac:dyDescent="0.25">
      <c r="A9" s="314">
        <v>43053</v>
      </c>
      <c r="B9" s="315" t="s">
        <v>190</v>
      </c>
      <c r="C9" s="315" t="s">
        <v>7</v>
      </c>
      <c r="D9" s="315" t="s">
        <v>20</v>
      </c>
      <c r="E9" s="316">
        <v>3</v>
      </c>
      <c r="F9" s="324" t="s">
        <v>189</v>
      </c>
      <c r="G9" s="323">
        <v>8251</v>
      </c>
      <c r="H9" s="317">
        <v>2193626.7064</v>
      </c>
      <c r="I9" s="317">
        <v>265.86192054296447</v>
      </c>
      <c r="J9" s="317">
        <v>346119.5</v>
      </c>
      <c r="K9" s="322">
        <v>41.948794085565389</v>
      </c>
      <c r="P9" s="294"/>
      <c r="S9" s="255"/>
    </row>
    <row r="10" spans="1:19" s="146" customFormat="1" x14ac:dyDescent="0.25">
      <c r="A10" s="318"/>
      <c r="B10" s="319"/>
      <c r="C10" s="319"/>
      <c r="D10" s="319"/>
      <c r="E10" s="320"/>
      <c r="F10" s="330"/>
      <c r="G10" s="320"/>
      <c r="H10" s="321"/>
      <c r="I10" s="321"/>
      <c r="J10" s="321"/>
      <c r="K10" s="331"/>
      <c r="P10" s="294"/>
      <c r="S10" s="255"/>
    </row>
    <row r="11" spans="1:19" x14ac:dyDescent="0.25">
      <c r="G11" s="87" t="s">
        <v>55</v>
      </c>
      <c r="H11" s="68" t="s">
        <v>61</v>
      </c>
      <c r="I11" s="69"/>
      <c r="J11" s="68" t="s">
        <v>62</v>
      </c>
      <c r="K11" s="81"/>
      <c r="L11" s="67" t="s">
        <v>55</v>
      </c>
      <c r="M11" s="68" t="s">
        <v>61</v>
      </c>
      <c r="N11" s="69"/>
      <c r="O11" s="68" t="s">
        <v>62</v>
      </c>
      <c r="P11" s="88"/>
    </row>
    <row r="12" spans="1:19" x14ac:dyDescent="0.25">
      <c r="G12" s="21">
        <f>SUM(G4:G9)</f>
        <v>49160</v>
      </c>
      <c r="H12" s="89">
        <f>SUM(H4:H9)</f>
        <v>9444012.7541000005</v>
      </c>
      <c r="I12" s="22"/>
      <c r="J12" s="84">
        <f>SUM(J4:J9)</f>
        <v>2149684.2999999998</v>
      </c>
      <c r="K12" s="90"/>
      <c r="L12" s="91"/>
      <c r="M12" s="22"/>
      <c r="N12" s="22"/>
      <c r="O12" s="22"/>
      <c r="P12" s="23"/>
    </row>
    <row r="13" spans="1:19" ht="21.75" thickBot="1" x14ac:dyDescent="0.4">
      <c r="N13" s="9"/>
      <c r="O13" s="9"/>
      <c r="P13" s="9"/>
    </row>
    <row r="14" spans="1:19" ht="18.75" x14ac:dyDescent="0.3">
      <c r="A14" s="736" t="s">
        <v>63</v>
      </c>
      <c r="B14" s="737"/>
      <c r="C14" s="737"/>
      <c r="D14" s="737"/>
      <c r="E14" s="737"/>
      <c r="F14" s="737"/>
      <c r="G14" s="818" t="s">
        <v>57</v>
      </c>
      <c r="H14" s="819"/>
      <c r="I14" s="818" t="s">
        <v>58</v>
      </c>
      <c r="J14" s="737"/>
      <c r="K14" s="819"/>
      <c r="L14" s="818" t="s">
        <v>59</v>
      </c>
      <c r="M14" s="737"/>
      <c r="N14" s="820"/>
    </row>
    <row r="15" spans="1:19" ht="18.75" x14ac:dyDescent="0.3">
      <c r="A15" s="821" t="s">
        <v>64</v>
      </c>
      <c r="B15" s="738"/>
      <c r="C15" s="738"/>
      <c r="D15" s="738"/>
      <c r="E15" s="738"/>
      <c r="F15" s="738"/>
      <c r="G15" s="739"/>
      <c r="H15" s="740">
        <f>COUNTA(E4:E9)</f>
        <v>6</v>
      </c>
      <c r="I15" s="739"/>
      <c r="J15" s="738"/>
      <c r="K15" s="740">
        <f>ROUND(H12/G12,2)</f>
        <v>192.11</v>
      </c>
      <c r="L15" s="739"/>
      <c r="M15" s="738"/>
      <c r="N15" s="827">
        <f>ROUND(J12/G12,2)</f>
        <v>43.73</v>
      </c>
    </row>
    <row r="16" spans="1:19" ht="18.75" x14ac:dyDescent="0.3">
      <c r="A16" s="821" t="s">
        <v>65</v>
      </c>
      <c r="B16" s="738"/>
      <c r="C16" s="738"/>
      <c r="D16" s="738"/>
      <c r="E16" s="738"/>
      <c r="F16" s="738"/>
      <c r="G16" s="739"/>
      <c r="H16" s="740">
        <f>0</f>
        <v>0</v>
      </c>
      <c r="I16" s="739"/>
      <c r="J16" s="738"/>
      <c r="K16" s="831"/>
      <c r="L16" s="739"/>
      <c r="M16" s="738"/>
      <c r="N16" s="832"/>
    </row>
    <row r="17" spans="1:14" ht="19.5" thickBot="1" x14ac:dyDescent="0.35">
      <c r="A17" s="744" t="s">
        <v>66</v>
      </c>
      <c r="B17" s="822"/>
      <c r="C17" s="822"/>
      <c r="D17" s="822"/>
      <c r="E17" s="822"/>
      <c r="F17" s="822"/>
      <c r="G17" s="745"/>
      <c r="H17" s="823">
        <f>SUM(H15+H16)</f>
        <v>6</v>
      </c>
      <c r="I17" s="745"/>
      <c r="J17" s="822"/>
      <c r="K17" s="823">
        <f>SUM(K15,K16)</f>
        <v>192.11</v>
      </c>
      <c r="L17" s="745"/>
      <c r="M17" s="822"/>
      <c r="N17" s="829">
        <f>SUM(N15,N16)</f>
        <v>43.73</v>
      </c>
    </row>
    <row r="20" spans="1:14" x14ac:dyDescent="0.25">
      <c r="H20" s="214"/>
    </row>
  </sheetData>
  <mergeCells count="2">
    <mergeCell ref="G2:K2"/>
    <mergeCell ref="L2:P2"/>
  </mergeCells>
  <pageMargins left="0.7" right="0.7" top="0.75" bottom="0.75" header="0.3" footer="0.3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>
      <selection activeCell="A10" sqref="A10:N13"/>
    </sheetView>
  </sheetViews>
  <sheetFormatPr defaultRowHeight="15" x14ac:dyDescent="0.25"/>
  <cols>
    <col min="1" max="1" width="10.7109375" bestFit="1" customWidth="1"/>
    <col min="2" max="2" width="10.42578125" customWidth="1"/>
    <col min="3" max="3" width="10.5703125" bestFit="1" customWidth="1"/>
    <col min="4" max="4" width="13.42578125" bestFit="1" customWidth="1"/>
    <col min="6" max="6" width="11.7109375" bestFit="1" customWidth="1"/>
    <col min="7" max="7" width="10.42578125" customWidth="1"/>
    <col min="8" max="8" width="19.42578125" bestFit="1" customWidth="1"/>
    <col min="9" max="9" width="12.7109375" bestFit="1" customWidth="1"/>
    <col min="10" max="10" width="10.85546875" customWidth="1"/>
    <col min="11" max="11" width="14.85546875" bestFit="1" customWidth="1"/>
    <col min="12" max="12" width="12.85546875" customWidth="1"/>
    <col min="13" max="13" width="19.42578125" bestFit="1" customWidth="1"/>
    <col min="14" max="14" width="10.5703125" bestFit="1" customWidth="1"/>
    <col min="15" max="15" width="11.140625" bestFit="1" customWidth="1"/>
  </cols>
  <sheetData>
    <row r="1" spans="1:16" ht="26.25" x14ac:dyDescent="0.4">
      <c r="A1" s="11" t="s">
        <v>198</v>
      </c>
    </row>
    <row r="2" spans="1:16" ht="21" x14ac:dyDescent="0.35">
      <c r="A2" s="10" t="s">
        <v>50</v>
      </c>
      <c r="G2" s="861" t="s">
        <v>53</v>
      </c>
      <c r="H2" s="862"/>
      <c r="I2" s="862"/>
      <c r="J2" s="862"/>
      <c r="K2" s="863"/>
      <c r="L2" s="861" t="s">
        <v>54</v>
      </c>
      <c r="M2" s="862"/>
      <c r="N2" s="862"/>
      <c r="O2" s="862"/>
      <c r="P2" s="863"/>
    </row>
    <row r="3" spans="1:16" s="48" customFormat="1" ht="27.75" customHeight="1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176" t="s">
        <v>2</v>
      </c>
      <c r="G3" s="178" t="s">
        <v>3</v>
      </c>
      <c r="H3" s="178" t="s">
        <v>4</v>
      </c>
      <c r="I3" s="178" t="s">
        <v>5</v>
      </c>
      <c r="J3" s="159" t="s">
        <v>60</v>
      </c>
      <c r="K3" s="178" t="s">
        <v>6</v>
      </c>
      <c r="L3" s="180" t="s">
        <v>3</v>
      </c>
      <c r="M3" s="178" t="s">
        <v>4</v>
      </c>
      <c r="N3" s="178" t="s">
        <v>5</v>
      </c>
      <c r="O3" s="159" t="s">
        <v>60</v>
      </c>
      <c r="P3" s="178" t="s">
        <v>6</v>
      </c>
    </row>
    <row r="4" spans="1:16" x14ac:dyDescent="0.25">
      <c r="A4" s="333">
        <v>42864</v>
      </c>
      <c r="B4" s="332" t="s">
        <v>194</v>
      </c>
      <c r="C4" s="332" t="s">
        <v>9</v>
      </c>
      <c r="D4" s="332" t="s">
        <v>10</v>
      </c>
      <c r="E4" s="334">
        <v>1</v>
      </c>
      <c r="F4" s="342" t="s">
        <v>195</v>
      </c>
      <c r="G4" s="341">
        <v>1680</v>
      </c>
      <c r="H4" s="335">
        <v>402027.39079999999</v>
      </c>
      <c r="I4" s="335">
        <v>239.30201833333334</v>
      </c>
      <c r="J4" s="335">
        <v>185677.8</v>
      </c>
      <c r="K4" s="345">
        <v>110.52249999999999</v>
      </c>
      <c r="L4" s="251"/>
      <c r="M4" s="348"/>
      <c r="N4" s="7"/>
      <c r="O4" s="351"/>
      <c r="P4" s="352"/>
    </row>
    <row r="5" spans="1:16" x14ac:dyDescent="0.25">
      <c r="A5" s="333">
        <v>42899</v>
      </c>
      <c r="B5" s="332" t="s">
        <v>196</v>
      </c>
      <c r="C5" s="332" t="s">
        <v>7</v>
      </c>
      <c r="D5" s="332" t="s">
        <v>10</v>
      </c>
      <c r="E5" s="334">
        <v>1</v>
      </c>
      <c r="F5" s="343" t="s">
        <v>197</v>
      </c>
      <c r="G5" s="341">
        <v>850</v>
      </c>
      <c r="H5" s="335">
        <v>289446.95600000001</v>
      </c>
      <c r="I5" s="335">
        <v>340.52583058823529</v>
      </c>
      <c r="J5" s="335">
        <v>112688.5</v>
      </c>
      <c r="K5" s="346">
        <v>132.57470588235293</v>
      </c>
      <c r="L5" s="305"/>
      <c r="M5" s="340"/>
      <c r="N5" s="350"/>
      <c r="O5" s="65"/>
      <c r="P5" s="353"/>
    </row>
    <row r="6" spans="1:16" s="146" customFormat="1" x14ac:dyDescent="0.25">
      <c r="A6" s="336"/>
      <c r="B6" s="337"/>
      <c r="C6" s="337"/>
      <c r="D6" s="337"/>
      <c r="E6" s="338"/>
      <c r="F6" s="344"/>
      <c r="G6" s="338"/>
      <c r="H6" s="339"/>
      <c r="I6" s="339"/>
      <c r="J6" s="339"/>
      <c r="K6" s="347"/>
      <c r="L6" s="305"/>
      <c r="M6" s="340"/>
      <c r="N6" s="203"/>
      <c r="O6" s="84"/>
      <c r="P6" s="354"/>
    </row>
    <row r="7" spans="1:16" x14ac:dyDescent="0.25">
      <c r="G7" s="67" t="s">
        <v>55</v>
      </c>
      <c r="H7" s="68" t="s">
        <v>61</v>
      </c>
      <c r="I7" s="69"/>
      <c r="J7" s="68" t="s">
        <v>62</v>
      </c>
      <c r="K7" s="81"/>
      <c r="L7" s="67" t="s">
        <v>55</v>
      </c>
      <c r="M7" s="68" t="s">
        <v>61</v>
      </c>
      <c r="N7" s="69"/>
      <c r="O7" s="349" t="s">
        <v>62</v>
      </c>
      <c r="P7" s="57"/>
    </row>
    <row r="8" spans="1:16" x14ac:dyDescent="0.25">
      <c r="G8" s="62">
        <f>SUM(G4:G5)</f>
        <v>2530</v>
      </c>
      <c r="H8" s="70">
        <f>SUM(H4:H5)</f>
        <v>691474.34679999994</v>
      </c>
      <c r="I8" s="63"/>
      <c r="J8" s="66">
        <f>SUM(J4:J5)</f>
        <v>298366.3</v>
      </c>
      <c r="K8" s="64"/>
      <c r="L8" s="62">
        <f>SUM(L4:L5)</f>
        <v>0</v>
      </c>
      <c r="M8" s="70">
        <f>SUM(M4:M5)</f>
        <v>0</v>
      </c>
      <c r="N8" s="63"/>
      <c r="O8" s="66">
        <f>SUM(O4:O5)</f>
        <v>0</v>
      </c>
      <c r="P8" s="64"/>
    </row>
    <row r="9" spans="1:16" ht="21.75" thickBot="1" x14ac:dyDescent="0.4">
      <c r="N9" s="9"/>
      <c r="O9" s="9"/>
      <c r="P9" s="9"/>
    </row>
    <row r="10" spans="1:16" ht="18.75" x14ac:dyDescent="0.3">
      <c r="A10" s="736" t="s">
        <v>63</v>
      </c>
      <c r="B10" s="737"/>
      <c r="C10" s="737"/>
      <c r="D10" s="737"/>
      <c r="E10" s="737"/>
      <c r="F10" s="737"/>
      <c r="G10" s="818" t="s">
        <v>57</v>
      </c>
      <c r="H10" s="819"/>
      <c r="I10" s="818" t="s">
        <v>58</v>
      </c>
      <c r="J10" s="737"/>
      <c r="K10" s="819"/>
      <c r="L10" s="818" t="s">
        <v>59</v>
      </c>
      <c r="M10" s="737"/>
      <c r="N10" s="820"/>
    </row>
    <row r="11" spans="1:16" ht="18.75" x14ac:dyDescent="0.3">
      <c r="A11" s="821" t="s">
        <v>64</v>
      </c>
      <c r="B11" s="738"/>
      <c r="C11" s="738"/>
      <c r="D11" s="738"/>
      <c r="E11" s="738"/>
      <c r="F11" s="738"/>
      <c r="G11" s="739"/>
      <c r="H11" s="740">
        <f>COUNTA(G4:G5)</f>
        <v>2</v>
      </c>
      <c r="I11" s="739"/>
      <c r="J11" s="738"/>
      <c r="K11" s="741">
        <f>H8/G8</f>
        <v>273.31001849802368</v>
      </c>
      <c r="L11" s="739"/>
      <c r="M11" s="738"/>
      <c r="N11" s="742">
        <f>J8/G8</f>
        <v>117.93134387351778</v>
      </c>
    </row>
    <row r="12" spans="1:16" ht="18.75" x14ac:dyDescent="0.3">
      <c r="A12" s="821" t="s">
        <v>65</v>
      </c>
      <c r="B12" s="738"/>
      <c r="C12" s="738"/>
      <c r="D12" s="738"/>
      <c r="E12" s="738"/>
      <c r="F12" s="738"/>
      <c r="G12" s="739"/>
      <c r="H12" s="740">
        <f>COUNTA(L4:L5)</f>
        <v>0</v>
      </c>
      <c r="I12" s="739"/>
      <c r="J12" s="738"/>
      <c r="K12" s="743">
        <v>0</v>
      </c>
      <c r="L12" s="739"/>
      <c r="M12" s="738"/>
      <c r="N12" s="742">
        <v>0</v>
      </c>
    </row>
    <row r="13" spans="1:16" ht="19.5" thickBot="1" x14ac:dyDescent="0.35">
      <c r="A13" s="744" t="s">
        <v>66</v>
      </c>
      <c r="B13" s="822"/>
      <c r="C13" s="822"/>
      <c r="D13" s="822"/>
      <c r="E13" s="822"/>
      <c r="F13" s="822"/>
      <c r="G13" s="745"/>
      <c r="H13" s="823">
        <f>SUM(H11+H12)</f>
        <v>2</v>
      </c>
      <c r="I13" s="745"/>
      <c r="J13" s="822"/>
      <c r="K13" s="824">
        <f>(H8+M8)/(L8+G8)</f>
        <v>273.31001849802368</v>
      </c>
      <c r="L13" s="745"/>
      <c r="M13" s="822"/>
      <c r="N13" s="825">
        <f>(J8+O8)/(L8+G8)</f>
        <v>117.93134387351778</v>
      </c>
    </row>
  </sheetData>
  <mergeCells count="2">
    <mergeCell ref="G2:K2"/>
    <mergeCell ref="L2:P2"/>
  </mergeCells>
  <pageMargins left="0.7" right="0.7" top="0.75" bottom="0.75" header="0.3" footer="0.3"/>
  <pageSetup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ySplit="3" topLeftCell="A18" activePane="bottomLeft" state="frozen"/>
      <selection pane="bottomLeft" activeCell="I43" sqref="I43"/>
    </sheetView>
  </sheetViews>
  <sheetFormatPr defaultRowHeight="15" x14ac:dyDescent="0.25"/>
  <cols>
    <col min="1" max="1" width="10.7109375" bestFit="1" customWidth="1"/>
    <col min="2" max="2" width="9.5703125" customWidth="1"/>
    <col min="3" max="3" width="10.5703125" bestFit="1" customWidth="1"/>
    <col min="4" max="4" width="13.42578125" bestFit="1" customWidth="1"/>
    <col min="6" max="6" width="11.7109375" bestFit="1" customWidth="1"/>
    <col min="7" max="7" width="9.42578125" bestFit="1" customWidth="1"/>
    <col min="8" max="8" width="13.85546875" bestFit="1" customWidth="1"/>
    <col min="9" max="9" width="14.140625" bestFit="1" customWidth="1"/>
    <col min="10" max="10" width="14.85546875" bestFit="1" customWidth="1"/>
    <col min="12" max="12" width="12.7109375" bestFit="1" customWidth="1"/>
    <col min="13" max="13" width="13.85546875" bestFit="1" customWidth="1"/>
    <col min="15" max="15" width="15.42578125" bestFit="1" customWidth="1"/>
  </cols>
  <sheetData>
    <row r="1" spans="1:16" ht="26.25" x14ac:dyDescent="0.4">
      <c r="A1" s="11" t="s">
        <v>198</v>
      </c>
    </row>
    <row r="2" spans="1:16" ht="21" customHeight="1" x14ac:dyDescent="0.35">
      <c r="A2" s="10" t="s">
        <v>98</v>
      </c>
      <c r="G2" s="861" t="s">
        <v>53</v>
      </c>
      <c r="H2" s="867"/>
      <c r="I2" s="867"/>
      <c r="J2" s="867"/>
      <c r="K2" s="868"/>
      <c r="L2" s="864" t="s">
        <v>54</v>
      </c>
      <c r="M2" s="865"/>
      <c r="N2" s="865"/>
      <c r="O2" s="865"/>
      <c r="P2" s="866"/>
    </row>
    <row r="3" spans="1:16" s="48" customFormat="1" ht="35.25" customHeight="1" x14ac:dyDescent="0.25">
      <c r="A3" s="13" t="s">
        <v>48</v>
      </c>
      <c r="B3" s="13" t="s">
        <v>32</v>
      </c>
      <c r="C3" s="13" t="s">
        <v>51</v>
      </c>
      <c r="D3" s="13" t="s">
        <v>34</v>
      </c>
      <c r="E3" s="13" t="s">
        <v>52</v>
      </c>
      <c r="F3" s="50" t="s">
        <v>2</v>
      </c>
      <c r="G3" s="92" t="s">
        <v>3</v>
      </c>
      <c r="H3" s="93" t="s">
        <v>4</v>
      </c>
      <c r="I3" s="94" t="s">
        <v>5</v>
      </c>
      <c r="J3" s="92" t="s">
        <v>60</v>
      </c>
      <c r="K3" s="95" t="s">
        <v>6</v>
      </c>
      <c r="L3" s="98" t="s">
        <v>3</v>
      </c>
      <c r="M3" s="94" t="s">
        <v>4</v>
      </c>
      <c r="N3" s="94" t="s">
        <v>5</v>
      </c>
      <c r="O3" s="92" t="s">
        <v>60</v>
      </c>
      <c r="P3" s="95" t="s">
        <v>6</v>
      </c>
    </row>
    <row r="4" spans="1:16" x14ac:dyDescent="0.25">
      <c r="A4" s="355">
        <v>42808</v>
      </c>
      <c r="B4" s="356" t="s">
        <v>200</v>
      </c>
      <c r="C4" s="356" t="s">
        <v>7</v>
      </c>
      <c r="D4" s="356" t="s">
        <v>20</v>
      </c>
      <c r="E4" s="357">
        <v>2</v>
      </c>
      <c r="F4" s="371" t="s">
        <v>201</v>
      </c>
      <c r="G4" s="366">
        <v>15545</v>
      </c>
      <c r="H4" s="358">
        <v>1295221.2908999999</v>
      </c>
      <c r="I4" s="358">
        <v>83.320764934062396</v>
      </c>
      <c r="J4" s="358">
        <v>664578.75</v>
      </c>
      <c r="K4" s="375">
        <v>42.751929880990673</v>
      </c>
      <c r="L4" s="374"/>
      <c r="M4" s="222"/>
      <c r="N4" s="212"/>
      <c r="O4" s="223"/>
      <c r="P4" s="224"/>
    </row>
    <row r="5" spans="1:16" x14ac:dyDescent="0.25">
      <c r="A5" s="355">
        <v>42808</v>
      </c>
      <c r="B5" s="356" t="s">
        <v>202</v>
      </c>
      <c r="C5" s="356" t="s">
        <v>7</v>
      </c>
      <c r="D5" s="356" t="s">
        <v>20</v>
      </c>
      <c r="E5" s="357">
        <v>2</v>
      </c>
      <c r="F5" s="372" t="s">
        <v>201</v>
      </c>
      <c r="G5" s="366">
        <v>15545</v>
      </c>
      <c r="H5" s="358">
        <v>1290931.1170000001</v>
      </c>
      <c r="I5" s="358">
        <v>83.044780765519462</v>
      </c>
      <c r="J5" s="358">
        <v>670740</v>
      </c>
      <c r="K5" s="375">
        <v>43.148279189449987</v>
      </c>
      <c r="L5" s="207"/>
      <c r="M5" s="207"/>
      <c r="N5" s="207"/>
      <c r="O5" s="226"/>
      <c r="P5" s="227"/>
    </row>
    <row r="6" spans="1:16" x14ac:dyDescent="0.25">
      <c r="A6" s="355">
        <v>42808</v>
      </c>
      <c r="B6" s="356" t="s">
        <v>203</v>
      </c>
      <c r="C6" s="356" t="s">
        <v>7</v>
      </c>
      <c r="D6" s="356" t="s">
        <v>20</v>
      </c>
      <c r="E6" s="357">
        <v>2</v>
      </c>
      <c r="F6" s="372" t="s">
        <v>204</v>
      </c>
      <c r="G6" s="366">
        <v>9967</v>
      </c>
      <c r="H6" s="358">
        <v>1227430.2579999999</v>
      </c>
      <c r="I6" s="358">
        <v>123.14941888231162</v>
      </c>
      <c r="J6" s="358">
        <v>621286.69999999995</v>
      </c>
      <c r="K6" s="607">
        <v>62.334373432326672</v>
      </c>
      <c r="L6" s="366"/>
      <c r="M6" s="358"/>
      <c r="N6" s="358"/>
      <c r="O6" s="358"/>
      <c r="P6" s="607"/>
    </row>
    <row r="7" spans="1:16" s="146" customFormat="1" x14ac:dyDescent="0.25">
      <c r="A7" s="361">
        <v>42808</v>
      </c>
      <c r="B7" s="362" t="s">
        <v>199</v>
      </c>
      <c r="C7" s="362" t="s">
        <v>7</v>
      </c>
      <c r="D7" s="362" t="s">
        <v>20</v>
      </c>
      <c r="E7" s="359">
        <v>2</v>
      </c>
      <c r="F7" s="373">
        <v>117117</v>
      </c>
      <c r="G7" s="368">
        <v>20592</v>
      </c>
      <c r="H7" s="360">
        <v>5126163.2300000004</v>
      </c>
      <c r="I7" s="360">
        <v>248.94</v>
      </c>
      <c r="J7" s="360">
        <v>1235924.25</v>
      </c>
      <c r="K7" s="608">
        <v>60.02</v>
      </c>
      <c r="L7" s="368"/>
      <c r="M7" s="360"/>
      <c r="N7" s="360"/>
      <c r="O7" s="360"/>
      <c r="P7" s="608"/>
    </row>
    <row r="8" spans="1:16" x14ac:dyDescent="0.25">
      <c r="A8" s="355">
        <v>42836</v>
      </c>
      <c r="B8" s="356" t="s">
        <v>205</v>
      </c>
      <c r="C8" s="356" t="s">
        <v>7</v>
      </c>
      <c r="D8" s="356" t="s">
        <v>20</v>
      </c>
      <c r="E8" s="357">
        <v>2</v>
      </c>
      <c r="F8" s="372" t="s">
        <v>206</v>
      </c>
      <c r="G8" s="366">
        <v>9300</v>
      </c>
      <c r="H8" s="358">
        <v>1103909.8404999999</v>
      </c>
      <c r="I8" s="358">
        <v>118.69998284946236</v>
      </c>
      <c r="J8" s="358">
        <v>594220.30000000005</v>
      </c>
      <c r="K8" s="607">
        <v>63.894655913978497</v>
      </c>
      <c r="L8" s="366"/>
      <c r="M8" s="358"/>
      <c r="N8" s="358"/>
      <c r="O8" s="358"/>
      <c r="P8" s="607"/>
    </row>
    <row r="9" spans="1:16" x14ac:dyDescent="0.25">
      <c r="A9" s="355">
        <v>42864</v>
      </c>
      <c r="B9" s="356" t="s">
        <v>207</v>
      </c>
      <c r="C9" s="356" t="s">
        <v>7</v>
      </c>
      <c r="D9" s="356" t="s">
        <v>10</v>
      </c>
      <c r="E9" s="357">
        <v>1</v>
      </c>
      <c r="F9" s="372" t="s">
        <v>208</v>
      </c>
      <c r="G9" s="228"/>
      <c r="H9" s="222"/>
      <c r="I9" s="212"/>
      <c r="J9" s="204"/>
      <c r="K9" s="229"/>
      <c r="L9" s="366">
        <v>1596</v>
      </c>
      <c r="M9" s="358">
        <v>317461.15519999998</v>
      </c>
      <c r="N9" s="358">
        <v>198.91049824561404</v>
      </c>
      <c r="O9" s="358">
        <v>136260</v>
      </c>
      <c r="P9" s="375">
        <v>85.375939849624061</v>
      </c>
    </row>
    <row r="10" spans="1:16" x14ac:dyDescent="0.25">
      <c r="A10" s="355">
        <v>42864</v>
      </c>
      <c r="B10" s="356" t="s">
        <v>209</v>
      </c>
      <c r="C10" s="356" t="s">
        <v>7</v>
      </c>
      <c r="D10" s="356" t="s">
        <v>20</v>
      </c>
      <c r="E10" s="357">
        <v>2</v>
      </c>
      <c r="F10" s="372" t="s">
        <v>210</v>
      </c>
      <c r="G10" s="367"/>
      <c r="H10" s="207"/>
      <c r="I10" s="207"/>
      <c r="J10" s="207"/>
      <c r="K10" s="365"/>
      <c r="L10" s="366">
        <v>7166</v>
      </c>
      <c r="M10" s="358">
        <v>661700.674</v>
      </c>
      <c r="N10" s="358">
        <v>92.33891627128105</v>
      </c>
      <c r="O10" s="358">
        <v>394311.6</v>
      </c>
      <c r="P10" s="375">
        <v>55.025341892269047</v>
      </c>
    </row>
    <row r="11" spans="1:16" x14ac:dyDescent="0.25">
      <c r="A11" s="355">
        <v>42899</v>
      </c>
      <c r="B11" s="356" t="s">
        <v>211</v>
      </c>
      <c r="C11" s="356" t="s">
        <v>7</v>
      </c>
      <c r="D11" s="356" t="s">
        <v>10</v>
      </c>
      <c r="E11" s="357">
        <v>1</v>
      </c>
      <c r="F11" s="372" t="s">
        <v>212</v>
      </c>
      <c r="G11" s="366">
        <v>5317</v>
      </c>
      <c r="H11" s="358">
        <v>518638.21470000001</v>
      </c>
      <c r="I11" s="358">
        <v>97.543391893925147</v>
      </c>
      <c r="J11" s="358">
        <v>116877.5</v>
      </c>
      <c r="K11" s="375">
        <v>21.98185066766974</v>
      </c>
      <c r="L11" s="228"/>
      <c r="M11" s="222"/>
      <c r="N11" s="212"/>
      <c r="O11" s="226"/>
      <c r="P11" s="229"/>
    </row>
    <row r="12" spans="1:16" x14ac:dyDescent="0.25">
      <c r="A12" s="355">
        <v>42899</v>
      </c>
      <c r="B12" s="356" t="s">
        <v>213</v>
      </c>
      <c r="C12" s="356" t="s">
        <v>7</v>
      </c>
      <c r="D12" s="356" t="s">
        <v>20</v>
      </c>
      <c r="E12" s="357">
        <v>2</v>
      </c>
      <c r="F12" s="372" t="s">
        <v>214</v>
      </c>
      <c r="G12" s="368">
        <v>4883</v>
      </c>
      <c r="H12" s="360">
        <v>523396</v>
      </c>
      <c r="I12" s="360">
        <v>107.19</v>
      </c>
      <c r="J12" s="360">
        <v>295061.15000000002</v>
      </c>
      <c r="K12" s="376">
        <v>60.43</v>
      </c>
      <c r="L12" s="228"/>
      <c r="M12" s="222"/>
      <c r="N12" s="212"/>
      <c r="O12" s="230"/>
      <c r="P12" s="229"/>
    </row>
    <row r="13" spans="1:16" x14ac:dyDescent="0.25">
      <c r="A13" s="355">
        <v>42899</v>
      </c>
      <c r="B13" s="356" t="s">
        <v>215</v>
      </c>
      <c r="C13" s="356" t="s">
        <v>7</v>
      </c>
      <c r="D13" s="356" t="s">
        <v>10</v>
      </c>
      <c r="E13" s="357">
        <v>2</v>
      </c>
      <c r="F13" s="372" t="s">
        <v>216</v>
      </c>
      <c r="G13" s="367"/>
      <c r="H13" s="207"/>
      <c r="I13" s="207"/>
      <c r="J13" s="207"/>
      <c r="K13" s="365"/>
      <c r="L13" s="368">
        <v>10009</v>
      </c>
      <c r="M13" s="360">
        <v>830841.26</v>
      </c>
      <c r="N13" s="360">
        <v>83.01</v>
      </c>
      <c r="O13" s="360">
        <v>331901.3</v>
      </c>
      <c r="P13" s="376">
        <v>33.159999999999997</v>
      </c>
    </row>
    <row r="14" spans="1:16" x14ac:dyDescent="0.25">
      <c r="A14" s="361">
        <v>42899</v>
      </c>
      <c r="B14" s="362" t="s">
        <v>213</v>
      </c>
      <c r="C14" s="362" t="s">
        <v>7</v>
      </c>
      <c r="D14" s="362" t="s">
        <v>20</v>
      </c>
      <c r="E14" s="359">
        <v>2</v>
      </c>
      <c r="F14" s="671">
        <v>93104</v>
      </c>
      <c r="G14" s="368">
        <v>12656</v>
      </c>
      <c r="H14" s="360">
        <v>1039903.84</v>
      </c>
      <c r="I14" s="360">
        <v>82.17</v>
      </c>
      <c r="J14" s="363">
        <v>646686.75</v>
      </c>
      <c r="K14" s="377">
        <v>51.1</v>
      </c>
      <c r="L14" s="228"/>
      <c r="M14" s="222"/>
      <c r="N14" s="212"/>
      <c r="O14" s="230"/>
      <c r="P14" s="229"/>
    </row>
    <row r="15" spans="1:16" x14ac:dyDescent="0.25">
      <c r="A15" s="361">
        <v>42899</v>
      </c>
      <c r="B15" s="362" t="s">
        <v>217</v>
      </c>
      <c r="C15" s="362" t="s">
        <v>7</v>
      </c>
      <c r="D15" s="362" t="s">
        <v>20</v>
      </c>
      <c r="E15" s="359">
        <v>2</v>
      </c>
      <c r="F15" s="671">
        <v>69106</v>
      </c>
      <c r="G15" s="368">
        <v>12173</v>
      </c>
      <c r="H15" s="360">
        <v>1153221.82</v>
      </c>
      <c r="I15" s="360">
        <v>94.74</v>
      </c>
      <c r="J15" s="363">
        <v>635350.75</v>
      </c>
      <c r="K15" s="377">
        <v>52.19</v>
      </c>
      <c r="L15" s="228"/>
      <c r="M15" s="222"/>
      <c r="N15" s="212"/>
      <c r="O15" s="230"/>
      <c r="P15" s="229"/>
    </row>
    <row r="16" spans="1:16" ht="30" x14ac:dyDescent="0.25">
      <c r="A16" s="361">
        <v>42927</v>
      </c>
      <c r="B16" s="362" t="s">
        <v>218</v>
      </c>
      <c r="C16" s="362" t="s">
        <v>7</v>
      </c>
      <c r="D16" s="362" t="s">
        <v>219</v>
      </c>
      <c r="E16" s="359">
        <v>2</v>
      </c>
      <c r="F16" s="671" t="s">
        <v>220</v>
      </c>
      <c r="G16" s="367"/>
      <c r="H16" s="207"/>
      <c r="I16" s="207"/>
      <c r="J16" s="207"/>
      <c r="K16" s="365"/>
      <c r="L16" s="368">
        <v>17530</v>
      </c>
      <c r="M16" s="360">
        <v>1494714.44</v>
      </c>
      <c r="N16" s="360">
        <v>85.27</v>
      </c>
      <c r="O16" s="363">
        <v>1050111.2</v>
      </c>
      <c r="P16" s="377">
        <v>59.9</v>
      </c>
    </row>
    <row r="17" spans="1:16" x14ac:dyDescent="0.25">
      <c r="A17" s="361">
        <v>42927</v>
      </c>
      <c r="B17" s="362" t="s">
        <v>221</v>
      </c>
      <c r="C17" s="362" t="s">
        <v>7</v>
      </c>
      <c r="D17" s="362"/>
      <c r="E17" s="146">
        <v>1</v>
      </c>
      <c r="F17" s="672">
        <v>68</v>
      </c>
      <c r="G17" s="368">
        <v>12692</v>
      </c>
      <c r="H17" s="360">
        <v>812010.76</v>
      </c>
      <c r="I17" s="360">
        <v>63.98</v>
      </c>
      <c r="J17" s="363">
        <v>333753.5</v>
      </c>
      <c r="K17" s="377">
        <v>26.3</v>
      </c>
      <c r="P17" s="294"/>
    </row>
    <row r="18" spans="1:16" s="209" customFormat="1" x14ac:dyDescent="0.25">
      <c r="A18" s="361">
        <v>42927</v>
      </c>
      <c r="B18" s="362" t="s">
        <v>222</v>
      </c>
      <c r="C18" s="362" t="s">
        <v>7</v>
      </c>
      <c r="D18" s="362"/>
      <c r="E18" s="359">
        <v>1</v>
      </c>
      <c r="F18" s="671">
        <v>68</v>
      </c>
      <c r="G18" s="368">
        <v>12687</v>
      </c>
      <c r="H18" s="360">
        <v>936564.84</v>
      </c>
      <c r="I18" s="360">
        <v>73.819999999999993</v>
      </c>
      <c r="J18" s="363">
        <v>485824.4</v>
      </c>
      <c r="K18" s="377">
        <v>38.29</v>
      </c>
      <c r="P18" s="365"/>
    </row>
    <row r="19" spans="1:16" s="209" customFormat="1" x14ac:dyDescent="0.25">
      <c r="A19" s="361">
        <v>42927</v>
      </c>
      <c r="B19" s="362" t="s">
        <v>223</v>
      </c>
      <c r="C19" s="362" t="s">
        <v>7</v>
      </c>
      <c r="D19" s="362"/>
      <c r="E19" s="359">
        <v>1</v>
      </c>
      <c r="F19" s="671">
        <v>68</v>
      </c>
      <c r="G19" s="368">
        <v>5444</v>
      </c>
      <c r="H19" s="360">
        <v>731316.75</v>
      </c>
      <c r="I19" s="360">
        <v>134.33000000000001</v>
      </c>
      <c r="J19" s="363">
        <v>295589.15999999997</v>
      </c>
      <c r="K19" s="377">
        <v>54.3</v>
      </c>
      <c r="P19" s="365"/>
    </row>
    <row r="20" spans="1:16" x14ac:dyDescent="0.25">
      <c r="A20" s="361">
        <v>42927</v>
      </c>
      <c r="B20" s="362" t="s">
        <v>224</v>
      </c>
      <c r="C20" s="362" t="s">
        <v>7</v>
      </c>
      <c r="D20" s="362"/>
      <c r="E20" s="359">
        <v>1</v>
      </c>
      <c r="F20" s="671">
        <v>68</v>
      </c>
      <c r="G20" s="368">
        <v>5444</v>
      </c>
      <c r="H20" s="360">
        <v>778952.51</v>
      </c>
      <c r="I20" s="360">
        <v>143.08000000000001</v>
      </c>
      <c r="J20" s="363">
        <v>293559.15999999997</v>
      </c>
      <c r="K20" s="377">
        <v>53.92</v>
      </c>
      <c r="P20" s="294"/>
    </row>
    <row r="21" spans="1:16" x14ac:dyDescent="0.25">
      <c r="A21" s="361">
        <v>42927</v>
      </c>
      <c r="B21" s="362" t="s">
        <v>225</v>
      </c>
      <c r="C21" s="362" t="s">
        <v>7</v>
      </c>
      <c r="D21" s="362"/>
      <c r="E21" s="359">
        <v>1</v>
      </c>
      <c r="F21" s="671">
        <v>68</v>
      </c>
      <c r="G21" s="368">
        <v>5434</v>
      </c>
      <c r="H21" s="360">
        <v>724830.37</v>
      </c>
      <c r="I21" s="360">
        <v>133.38999999999999</v>
      </c>
      <c r="J21" s="363">
        <v>293891.59999999998</v>
      </c>
      <c r="K21" s="377">
        <v>54.08</v>
      </c>
      <c r="P21" s="294"/>
    </row>
    <row r="22" spans="1:16" x14ac:dyDescent="0.25">
      <c r="A22" s="361">
        <v>42927</v>
      </c>
      <c r="B22" s="362" t="s">
        <v>226</v>
      </c>
      <c r="C22" s="362" t="s">
        <v>7</v>
      </c>
      <c r="D22" s="362"/>
      <c r="E22" s="359">
        <v>1</v>
      </c>
      <c r="F22" s="671">
        <v>68</v>
      </c>
      <c r="G22" s="368">
        <v>5434</v>
      </c>
      <c r="H22" s="360">
        <v>765377.68</v>
      </c>
      <c r="I22" s="360">
        <v>140.85</v>
      </c>
      <c r="J22" s="363">
        <v>291879.2</v>
      </c>
      <c r="K22" s="377">
        <v>53.71</v>
      </c>
      <c r="P22" s="294"/>
    </row>
    <row r="23" spans="1:16" x14ac:dyDescent="0.25">
      <c r="A23" s="361">
        <v>42955</v>
      </c>
      <c r="B23" s="362" t="s">
        <v>227</v>
      </c>
      <c r="C23" s="362" t="s">
        <v>7</v>
      </c>
      <c r="D23" s="362"/>
      <c r="E23" s="359">
        <v>1</v>
      </c>
      <c r="F23" s="671">
        <v>93</v>
      </c>
      <c r="G23" s="368">
        <v>6138</v>
      </c>
      <c r="H23" s="360">
        <v>925614.02</v>
      </c>
      <c r="I23" s="360">
        <v>150.80000000000001</v>
      </c>
      <c r="J23" s="363">
        <v>323855.05</v>
      </c>
      <c r="K23" s="377">
        <v>52.76</v>
      </c>
      <c r="P23" s="294"/>
    </row>
    <row r="24" spans="1:16" x14ac:dyDescent="0.25">
      <c r="A24" s="361">
        <v>42955</v>
      </c>
      <c r="B24" s="362" t="s">
        <v>228</v>
      </c>
      <c r="C24" s="362" t="s">
        <v>7</v>
      </c>
      <c r="D24" s="362"/>
      <c r="E24" s="359">
        <v>1</v>
      </c>
      <c r="F24" s="671">
        <v>93</v>
      </c>
      <c r="G24" s="368">
        <v>6138</v>
      </c>
      <c r="H24" s="360">
        <v>902189.08</v>
      </c>
      <c r="I24" s="360">
        <v>146.97999999999999</v>
      </c>
      <c r="J24" s="363">
        <v>343855.05</v>
      </c>
      <c r="K24" s="377">
        <v>56.02</v>
      </c>
      <c r="P24" s="294"/>
    </row>
    <row r="25" spans="1:16" x14ac:dyDescent="0.25">
      <c r="A25" s="361">
        <v>42955</v>
      </c>
      <c r="B25" s="362" t="s">
        <v>229</v>
      </c>
      <c r="C25" s="362" t="s">
        <v>7</v>
      </c>
      <c r="D25" s="362" t="s">
        <v>20</v>
      </c>
      <c r="E25" s="359">
        <v>3</v>
      </c>
      <c r="F25" s="671" t="s">
        <v>230</v>
      </c>
      <c r="G25" s="368">
        <v>16525</v>
      </c>
      <c r="H25" s="360">
        <v>2491317.15</v>
      </c>
      <c r="I25" s="360">
        <v>150.76</v>
      </c>
      <c r="J25" s="363">
        <v>935292.24</v>
      </c>
      <c r="K25" s="377">
        <v>56.6</v>
      </c>
      <c r="P25" s="294"/>
    </row>
    <row r="26" spans="1:16" x14ac:dyDescent="0.25">
      <c r="A26" s="361">
        <v>42955</v>
      </c>
      <c r="B26" s="362" t="s">
        <v>231</v>
      </c>
      <c r="C26" s="362" t="s">
        <v>7</v>
      </c>
      <c r="D26" s="362" t="s">
        <v>20</v>
      </c>
      <c r="E26" s="359">
        <v>3</v>
      </c>
      <c r="F26" s="671" t="s">
        <v>230</v>
      </c>
      <c r="G26" s="368">
        <v>16525</v>
      </c>
      <c r="H26" s="360">
        <v>2498480.0299999998</v>
      </c>
      <c r="I26" s="360">
        <v>151.19</v>
      </c>
      <c r="J26" s="363">
        <v>935282.74</v>
      </c>
      <c r="K26" s="377">
        <v>56.6</v>
      </c>
      <c r="P26" s="294"/>
    </row>
    <row r="27" spans="1:16" s="146" customFormat="1" ht="30" x14ac:dyDescent="0.25">
      <c r="A27" s="361">
        <v>42990</v>
      </c>
      <c r="B27" s="362" t="s">
        <v>232</v>
      </c>
      <c r="C27" s="362" t="s">
        <v>7</v>
      </c>
      <c r="D27" s="362" t="s">
        <v>219</v>
      </c>
      <c r="E27" s="359">
        <v>2</v>
      </c>
      <c r="F27" s="671" t="s">
        <v>233</v>
      </c>
      <c r="G27" s="369"/>
      <c r="H27" s="231"/>
      <c r="I27" s="364"/>
      <c r="J27" s="232"/>
      <c r="K27" s="378"/>
      <c r="L27" s="368">
        <v>28073</v>
      </c>
      <c r="M27" s="360">
        <v>3284892.65</v>
      </c>
      <c r="N27" s="360">
        <v>117.01</v>
      </c>
      <c r="O27" s="363">
        <v>1466087.3</v>
      </c>
      <c r="P27" s="377">
        <v>52.22</v>
      </c>
    </row>
    <row r="28" spans="1:16" s="146" customFormat="1" x14ac:dyDescent="0.25">
      <c r="A28" s="361">
        <v>43053</v>
      </c>
      <c r="B28" s="362" t="s">
        <v>234</v>
      </c>
      <c r="C28" s="362" t="s">
        <v>7</v>
      </c>
      <c r="D28" s="362"/>
      <c r="E28" s="359">
        <v>1</v>
      </c>
      <c r="F28" s="671">
        <v>126</v>
      </c>
      <c r="G28" s="368">
        <v>8230</v>
      </c>
      <c r="H28" s="360">
        <v>2062245.99</v>
      </c>
      <c r="I28" s="360">
        <v>250.58</v>
      </c>
      <c r="J28" s="363">
        <v>432780.55</v>
      </c>
      <c r="K28" s="377">
        <v>52.59</v>
      </c>
      <c r="L28" s="207"/>
      <c r="M28" s="207"/>
      <c r="N28" s="207"/>
      <c r="O28" s="226"/>
      <c r="P28" s="365"/>
    </row>
    <row r="29" spans="1:16" s="146" customFormat="1" x14ac:dyDescent="0.25">
      <c r="A29" s="361">
        <v>43053</v>
      </c>
      <c r="B29" s="362" t="s">
        <v>235</v>
      </c>
      <c r="C29" s="362" t="s">
        <v>7</v>
      </c>
      <c r="D29" s="362"/>
      <c r="E29" s="359">
        <v>1</v>
      </c>
      <c r="F29" s="671">
        <v>126</v>
      </c>
      <c r="G29" s="368">
        <v>8230</v>
      </c>
      <c r="H29" s="360">
        <v>883235.58</v>
      </c>
      <c r="I29" s="360">
        <v>107.32</v>
      </c>
      <c r="J29" s="363">
        <v>432776.3</v>
      </c>
      <c r="K29" s="377">
        <v>52.59</v>
      </c>
      <c r="L29" s="207"/>
      <c r="M29" s="207"/>
      <c r="N29" s="207"/>
      <c r="O29" s="226"/>
      <c r="P29" s="365"/>
    </row>
    <row r="30" spans="1:16" s="146" customFormat="1" x14ac:dyDescent="0.25">
      <c r="A30" s="361">
        <v>43081</v>
      </c>
      <c r="B30" s="362" t="s">
        <v>236</v>
      </c>
      <c r="C30" s="362" t="s">
        <v>7</v>
      </c>
      <c r="D30" s="362"/>
      <c r="E30" s="359">
        <v>1</v>
      </c>
      <c r="F30" s="671">
        <v>139.25</v>
      </c>
      <c r="G30" s="370">
        <v>9176</v>
      </c>
      <c r="H30" s="360">
        <v>1196738.69</v>
      </c>
      <c r="I30" s="360">
        <v>130.41999999999999</v>
      </c>
      <c r="J30" s="360">
        <v>593952.74</v>
      </c>
      <c r="K30" s="377">
        <v>64.73</v>
      </c>
      <c r="L30" s="207"/>
      <c r="M30" s="207"/>
      <c r="N30" s="207"/>
      <c r="O30" s="226"/>
      <c r="P30" s="365"/>
    </row>
    <row r="31" spans="1:16" ht="30" x14ac:dyDescent="0.25">
      <c r="A31" s="361">
        <v>43081</v>
      </c>
      <c r="B31" s="362" t="s">
        <v>237</v>
      </c>
      <c r="C31" s="362" t="s">
        <v>7</v>
      </c>
      <c r="D31" s="362" t="s">
        <v>219</v>
      </c>
      <c r="E31" s="359">
        <v>2</v>
      </c>
      <c r="F31" s="671">
        <v>127133</v>
      </c>
      <c r="G31" s="369"/>
      <c r="H31" s="207"/>
      <c r="I31" s="207"/>
      <c r="J31" s="207"/>
      <c r="K31" s="365"/>
      <c r="L31" s="370">
        <v>14223</v>
      </c>
      <c r="M31" s="360">
        <v>1670281.7</v>
      </c>
      <c r="N31" s="360">
        <v>117.44</v>
      </c>
      <c r="O31" s="360">
        <v>1088853.5</v>
      </c>
      <c r="P31" s="377">
        <v>76.56</v>
      </c>
    </row>
    <row r="32" spans="1:16" x14ac:dyDescent="0.25">
      <c r="A32" s="217"/>
      <c r="B32" s="218"/>
      <c r="C32" s="219"/>
      <c r="D32" s="219"/>
      <c r="E32" s="220"/>
      <c r="F32" s="221"/>
      <c r="G32" s="234"/>
      <c r="H32" s="235"/>
      <c r="I32" s="235"/>
      <c r="J32" s="235"/>
      <c r="K32" s="379"/>
      <c r="L32" s="236"/>
      <c r="M32" s="596"/>
      <c r="N32" s="597"/>
      <c r="O32" s="237"/>
      <c r="P32" s="238"/>
    </row>
    <row r="33" spans="1:16" x14ac:dyDescent="0.25">
      <c r="G33" s="96" t="s">
        <v>55</v>
      </c>
      <c r="H33" s="97" t="s">
        <v>61</v>
      </c>
      <c r="I33" s="15"/>
      <c r="J33" s="97" t="s">
        <v>62</v>
      </c>
      <c r="K33" s="57"/>
      <c r="L33" s="96" t="s">
        <v>55</v>
      </c>
      <c r="M33" s="97" t="s">
        <v>61</v>
      </c>
      <c r="N33" s="15"/>
      <c r="O33" s="97" t="s">
        <v>62</v>
      </c>
      <c r="P33" s="57"/>
    </row>
    <row r="34" spans="1:16" x14ac:dyDescent="0.25">
      <c r="G34" s="62">
        <f>SUM(G4:G32)</f>
        <v>224075</v>
      </c>
      <c r="H34" s="70">
        <f>SUM(H4:H32)</f>
        <v>28987689.061099995</v>
      </c>
      <c r="I34" s="63"/>
      <c r="J34" s="66">
        <f>SUM(J4:J32)</f>
        <v>11473017.840000002</v>
      </c>
      <c r="K34" s="64"/>
      <c r="L34" s="62">
        <f>SUM(L5:L32)</f>
        <v>78597</v>
      </c>
      <c r="M34" s="70">
        <f>SUM(M4:M32)</f>
        <v>8259891.8791999994</v>
      </c>
      <c r="N34" s="63"/>
      <c r="O34" s="66">
        <f>SUM(O4:O32)</f>
        <v>4467524.9000000004</v>
      </c>
      <c r="P34" s="64"/>
    </row>
    <row r="35" spans="1:16" ht="15.75" thickBot="1" x14ac:dyDescent="0.3"/>
    <row r="36" spans="1:16" ht="18.75" x14ac:dyDescent="0.3">
      <c r="A36" s="736" t="s">
        <v>63</v>
      </c>
      <c r="B36" s="737"/>
      <c r="C36" s="737"/>
      <c r="D36" s="737"/>
      <c r="E36" s="737"/>
      <c r="F36" s="737"/>
      <c r="G36" s="818" t="s">
        <v>57</v>
      </c>
      <c r="H36" s="819"/>
      <c r="I36" s="818" t="s">
        <v>58</v>
      </c>
      <c r="J36" s="737"/>
      <c r="K36" s="819"/>
      <c r="L36" s="818" t="s">
        <v>59</v>
      </c>
      <c r="M36" s="737"/>
      <c r="N36" s="820"/>
    </row>
    <row r="37" spans="1:16" ht="18.75" x14ac:dyDescent="0.3">
      <c r="A37" s="833" t="s">
        <v>64</v>
      </c>
      <c r="B37" s="738"/>
      <c r="C37" s="738"/>
      <c r="D37" s="738"/>
      <c r="E37" s="738"/>
      <c r="F37" s="738"/>
      <c r="G37" s="739"/>
      <c r="H37" s="740">
        <f>COUNTA(G4:G32)</f>
        <v>22</v>
      </c>
      <c r="I37" s="739"/>
      <c r="J37" s="738"/>
      <c r="K37" s="740">
        <f>ROUND(H34/G34,2)</f>
        <v>129.37</v>
      </c>
      <c r="L37" s="739"/>
      <c r="M37" s="738"/>
      <c r="N37" s="827">
        <f>ROUND(J34/G34,2)</f>
        <v>51.2</v>
      </c>
    </row>
    <row r="38" spans="1:16" ht="18.75" x14ac:dyDescent="0.3">
      <c r="A38" s="821" t="s">
        <v>65</v>
      </c>
      <c r="B38" s="738"/>
      <c r="C38" s="738"/>
      <c r="D38" s="738"/>
      <c r="E38" s="738"/>
      <c r="F38" s="738"/>
      <c r="G38" s="739"/>
      <c r="H38" s="740">
        <f>COUNTA(L4:L32)</f>
        <v>6</v>
      </c>
      <c r="I38" s="739"/>
      <c r="J38" s="738"/>
      <c r="K38" s="738">
        <f>ROUND(M34/L34,2)</f>
        <v>105.09</v>
      </c>
      <c r="L38" s="739"/>
      <c r="M38" s="738"/>
      <c r="N38" s="827">
        <f>ROUND(O34/L34,2)</f>
        <v>56.84</v>
      </c>
    </row>
    <row r="39" spans="1:16" ht="19.5" thickBot="1" x14ac:dyDescent="0.35">
      <c r="A39" s="744" t="s">
        <v>66</v>
      </c>
      <c r="B39" s="822"/>
      <c r="C39" s="822"/>
      <c r="D39" s="822"/>
      <c r="E39" s="822"/>
      <c r="F39" s="822"/>
      <c r="G39" s="745"/>
      <c r="H39" s="823">
        <f>SUM(H37+H38)</f>
        <v>28</v>
      </c>
      <c r="I39" s="745"/>
      <c r="J39" s="822"/>
      <c r="K39" s="823">
        <f>(H34+M34)/(L34+G34)</f>
        <v>123.06252623400907</v>
      </c>
      <c r="L39" s="745"/>
      <c r="M39" s="822"/>
      <c r="N39" s="829">
        <f>(J34+O34)/(L34+G34)</f>
        <v>52.666063395358677</v>
      </c>
    </row>
    <row r="42" spans="1:16" x14ac:dyDescent="0.25">
      <c r="I42" s="255"/>
    </row>
  </sheetData>
  <mergeCells count="2">
    <mergeCell ref="G2:K2"/>
    <mergeCell ref="L2:P2"/>
  </mergeCells>
  <pageMargins left="0.7" right="0.7" top="0.75" bottom="0.75" header="0.3" footer="0.3"/>
  <pageSetup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J39" sqref="J39"/>
    </sheetView>
  </sheetViews>
  <sheetFormatPr defaultRowHeight="15" x14ac:dyDescent="0.25"/>
  <cols>
    <col min="1" max="1" width="10.7109375" bestFit="1" customWidth="1"/>
    <col min="2" max="2" width="9" customWidth="1"/>
    <col min="3" max="3" width="10.5703125" bestFit="1" customWidth="1"/>
    <col min="4" max="4" width="13.42578125" bestFit="1" customWidth="1"/>
    <col min="6" max="6" width="14.28515625" customWidth="1"/>
    <col min="7" max="7" width="10.5703125" customWidth="1"/>
    <col min="8" max="8" width="13.85546875" bestFit="1" customWidth="1"/>
    <col min="9" max="9" width="14.140625" bestFit="1" customWidth="1"/>
    <col min="10" max="10" width="17.28515625" customWidth="1"/>
    <col min="11" max="11" width="11" customWidth="1"/>
    <col min="12" max="12" width="10.7109375" bestFit="1" customWidth="1"/>
    <col min="13" max="13" width="12.7109375" bestFit="1" customWidth="1"/>
    <col min="14" max="15" width="14.5703125" customWidth="1"/>
    <col min="16" max="16" width="10.85546875" customWidth="1"/>
    <col min="19" max="20" width="13.85546875" bestFit="1" customWidth="1"/>
  </cols>
  <sheetData>
    <row r="1" spans="1:20" ht="26.25" x14ac:dyDescent="0.4">
      <c r="A1" s="11" t="s">
        <v>198</v>
      </c>
    </row>
    <row r="2" spans="1:20" ht="22.5" customHeight="1" x14ac:dyDescent="0.35">
      <c r="A2" s="10" t="s">
        <v>67</v>
      </c>
      <c r="G2" s="861" t="s">
        <v>53</v>
      </c>
      <c r="H2" s="862"/>
      <c r="I2" s="862"/>
      <c r="J2" s="862"/>
      <c r="K2" s="863"/>
      <c r="L2" s="864" t="s">
        <v>54</v>
      </c>
      <c r="M2" s="865"/>
      <c r="N2" s="865"/>
      <c r="O2" s="865"/>
      <c r="P2" s="866"/>
    </row>
    <row r="3" spans="1:20" ht="35.25" customHeight="1" x14ac:dyDescent="0.25">
      <c r="A3" s="8" t="s">
        <v>48</v>
      </c>
      <c r="B3" s="8" t="s">
        <v>32</v>
      </c>
      <c r="C3" s="8" t="s">
        <v>51</v>
      </c>
      <c r="D3" s="8" t="s">
        <v>34</v>
      </c>
      <c r="E3" s="8" t="s">
        <v>52</v>
      </c>
      <c r="F3" s="50" t="s">
        <v>2</v>
      </c>
      <c r="G3" s="52" t="s">
        <v>3</v>
      </c>
      <c r="H3" s="8" t="s">
        <v>4</v>
      </c>
      <c r="I3" s="8" t="s">
        <v>5</v>
      </c>
      <c r="J3" s="38" t="s">
        <v>60</v>
      </c>
      <c r="K3" s="53" t="s">
        <v>6</v>
      </c>
      <c r="L3" s="52" t="s">
        <v>3</v>
      </c>
      <c r="M3" s="8" t="s">
        <v>4</v>
      </c>
      <c r="N3" s="8" t="s">
        <v>5</v>
      </c>
      <c r="O3" s="38" t="s">
        <v>60</v>
      </c>
      <c r="P3" s="95" t="s">
        <v>6</v>
      </c>
      <c r="R3" s="195" t="s">
        <v>1</v>
      </c>
      <c r="S3" s="195" t="s">
        <v>4</v>
      </c>
    </row>
    <row r="4" spans="1:20" ht="19.5" customHeight="1" x14ac:dyDescent="0.25">
      <c r="A4" s="286">
        <v>42780</v>
      </c>
      <c r="B4" s="287" t="s">
        <v>238</v>
      </c>
      <c r="C4" s="287" t="s">
        <v>9</v>
      </c>
      <c r="D4" s="287" t="s">
        <v>10</v>
      </c>
      <c r="E4" s="288">
        <v>1</v>
      </c>
      <c r="F4" s="473" t="s">
        <v>615</v>
      </c>
      <c r="G4" s="228"/>
      <c r="H4" s="211"/>
      <c r="I4" s="212"/>
      <c r="J4" s="230"/>
      <c r="K4" s="205"/>
      <c r="L4" s="288">
        <v>3110.37</v>
      </c>
      <c r="M4" s="289">
        <v>474851.82329999999</v>
      </c>
      <c r="N4" s="289">
        <v>152.6673049859985</v>
      </c>
      <c r="O4" s="427">
        <v>192448.1</v>
      </c>
      <c r="P4" s="469">
        <v>61.873054572044943</v>
      </c>
      <c r="R4" s="287" t="s">
        <v>238</v>
      </c>
      <c r="S4" s="289">
        <v>474851.82329999999</v>
      </c>
      <c r="T4" s="211"/>
    </row>
    <row r="5" spans="1:20" x14ac:dyDescent="0.25">
      <c r="A5" s="286">
        <v>42808</v>
      </c>
      <c r="B5" s="287" t="s">
        <v>239</v>
      </c>
      <c r="C5" s="287" t="s">
        <v>9</v>
      </c>
      <c r="D5" s="287" t="s">
        <v>8</v>
      </c>
      <c r="E5" s="288">
        <v>2</v>
      </c>
      <c r="F5" s="293" t="s">
        <v>240</v>
      </c>
      <c r="G5" s="228"/>
      <c r="H5" s="211"/>
      <c r="I5" s="212"/>
      <c r="J5" s="230"/>
      <c r="K5" s="205"/>
      <c r="L5" s="288">
        <v>5864</v>
      </c>
      <c r="M5" s="289">
        <v>644874.46730000002</v>
      </c>
      <c r="N5" s="289">
        <v>109.97177136766713</v>
      </c>
      <c r="O5" s="427">
        <v>345333.75</v>
      </c>
      <c r="P5" s="469">
        <v>58.890475784447474</v>
      </c>
      <c r="R5" s="287" t="s">
        <v>239</v>
      </c>
      <c r="S5" s="289">
        <v>644874.46730000002</v>
      </c>
      <c r="T5" s="211"/>
    </row>
    <row r="6" spans="1:20" x14ac:dyDescent="0.25">
      <c r="A6" s="286">
        <v>42808</v>
      </c>
      <c r="B6" s="287" t="s">
        <v>241</v>
      </c>
      <c r="C6" s="287" t="s">
        <v>7</v>
      </c>
      <c r="D6" s="287" t="s">
        <v>10</v>
      </c>
      <c r="E6" s="288">
        <v>1</v>
      </c>
      <c r="F6" s="293" t="s">
        <v>111</v>
      </c>
      <c r="G6" s="207"/>
      <c r="H6" s="207"/>
      <c r="I6" s="207"/>
      <c r="J6" s="207"/>
      <c r="K6" s="208"/>
      <c r="L6" s="288">
        <v>2133</v>
      </c>
      <c r="M6" s="289">
        <v>336716.3664</v>
      </c>
      <c r="N6" s="289">
        <v>157.86046244725739</v>
      </c>
      <c r="O6" s="427">
        <v>169155.54089999999</v>
      </c>
      <c r="P6" s="469">
        <v>79.304051054852323</v>
      </c>
      <c r="R6" s="287" t="s">
        <v>241</v>
      </c>
      <c r="S6" s="289">
        <v>336716.3664</v>
      </c>
      <c r="T6" s="207"/>
    </row>
    <row r="7" spans="1:20" x14ac:dyDescent="0.25">
      <c r="A7" s="286">
        <v>42808</v>
      </c>
      <c r="B7" s="287" t="s">
        <v>242</v>
      </c>
      <c r="C7" s="287" t="s">
        <v>7</v>
      </c>
      <c r="D7" s="287" t="s">
        <v>10</v>
      </c>
      <c r="E7" s="288">
        <v>1</v>
      </c>
      <c r="F7" s="293" t="s">
        <v>616</v>
      </c>
      <c r="G7" s="292">
        <v>3196</v>
      </c>
      <c r="H7" s="289">
        <v>771147.8173</v>
      </c>
      <c r="I7" s="289">
        <v>241.28529953066334</v>
      </c>
      <c r="J7" s="289">
        <v>276621.7</v>
      </c>
      <c r="K7" s="289">
        <v>86.55247183979975</v>
      </c>
      <c r="L7" s="206"/>
      <c r="M7" s="207"/>
      <c r="N7" s="207"/>
      <c r="O7" s="207"/>
      <c r="P7" s="365"/>
      <c r="R7" s="287" t="s">
        <v>242</v>
      </c>
      <c r="S7" s="289">
        <v>771147.8173</v>
      </c>
    </row>
    <row r="8" spans="1:20" x14ac:dyDescent="0.25">
      <c r="A8" s="286">
        <v>42808</v>
      </c>
      <c r="B8" s="287" t="s">
        <v>243</v>
      </c>
      <c r="C8" s="287" t="s">
        <v>7</v>
      </c>
      <c r="D8" s="287" t="s">
        <v>10</v>
      </c>
      <c r="E8" s="288">
        <v>1</v>
      </c>
      <c r="F8" s="293" t="s">
        <v>617</v>
      </c>
      <c r="G8" s="292">
        <v>4051.57</v>
      </c>
      <c r="H8" s="289">
        <v>608991.23239999998</v>
      </c>
      <c r="I8" s="289">
        <v>150.30993469813103</v>
      </c>
      <c r="J8" s="289">
        <v>231187.13</v>
      </c>
      <c r="K8" s="289">
        <v>57.061121022057485</v>
      </c>
      <c r="L8" s="206"/>
      <c r="M8" s="207"/>
      <c r="N8" s="207"/>
      <c r="O8" s="207"/>
      <c r="P8" s="365"/>
      <c r="R8" s="287" t="s">
        <v>243</v>
      </c>
      <c r="S8" s="289">
        <v>608991.23239999998</v>
      </c>
    </row>
    <row r="9" spans="1:20" x14ac:dyDescent="0.25">
      <c r="A9" s="286">
        <v>42836</v>
      </c>
      <c r="B9" s="287" t="s">
        <v>244</v>
      </c>
      <c r="C9" s="287" t="s">
        <v>7</v>
      </c>
      <c r="D9" s="287" t="s">
        <v>10</v>
      </c>
      <c r="E9" s="288">
        <v>1</v>
      </c>
      <c r="F9" s="293" t="s">
        <v>618</v>
      </c>
      <c r="G9" s="207"/>
      <c r="H9" s="207"/>
      <c r="I9" s="207"/>
      <c r="J9" s="207"/>
      <c r="K9" s="208"/>
      <c r="L9" s="288">
        <v>2452.31</v>
      </c>
      <c r="M9" s="289">
        <v>357605.48070000001</v>
      </c>
      <c r="N9" s="289">
        <v>145.82392607607903</v>
      </c>
      <c r="O9" s="427">
        <v>195748.45</v>
      </c>
      <c r="P9" s="469">
        <v>79.822063818573497</v>
      </c>
      <c r="R9" s="287" t="s">
        <v>244</v>
      </c>
      <c r="S9" s="289">
        <v>357605.48070000001</v>
      </c>
      <c r="T9" s="207"/>
    </row>
    <row r="10" spans="1:20" x14ac:dyDescent="0.25">
      <c r="A10" s="286">
        <v>42864</v>
      </c>
      <c r="B10" s="287" t="s">
        <v>245</v>
      </c>
      <c r="C10" s="287" t="s">
        <v>7</v>
      </c>
      <c r="D10" s="287" t="s">
        <v>10</v>
      </c>
      <c r="E10" s="288">
        <v>1</v>
      </c>
      <c r="F10" s="293" t="s">
        <v>281</v>
      </c>
      <c r="G10" s="292">
        <v>4592</v>
      </c>
      <c r="H10" s="289">
        <v>735423.02579999994</v>
      </c>
      <c r="I10" s="289">
        <v>160.15309795296167</v>
      </c>
      <c r="J10" s="289">
        <v>277242.5</v>
      </c>
      <c r="K10" s="289">
        <v>60.375108885017418</v>
      </c>
      <c r="L10" s="206"/>
      <c r="M10" s="207"/>
      <c r="N10" s="207"/>
      <c r="O10" s="207"/>
      <c r="P10" s="365"/>
      <c r="R10" s="287" t="s">
        <v>245</v>
      </c>
      <c r="S10" s="289">
        <v>735423.02579999994</v>
      </c>
    </row>
    <row r="11" spans="1:20" x14ac:dyDescent="0.25">
      <c r="A11" s="286">
        <v>42899</v>
      </c>
      <c r="B11" s="287" t="s">
        <v>246</v>
      </c>
      <c r="C11" s="287" t="s">
        <v>7</v>
      </c>
      <c r="D11" s="287" t="s">
        <v>10</v>
      </c>
      <c r="E11" s="288">
        <v>1</v>
      </c>
      <c r="F11" s="293" t="s">
        <v>619</v>
      </c>
      <c r="G11" s="292">
        <v>3611</v>
      </c>
      <c r="H11" s="289">
        <v>449805.72649999999</v>
      </c>
      <c r="I11" s="289">
        <v>124.56541858211021</v>
      </c>
      <c r="J11" s="289">
        <v>207369</v>
      </c>
      <c r="K11" s="289">
        <v>57.427028523954583</v>
      </c>
      <c r="L11" s="225"/>
      <c r="M11" s="211"/>
      <c r="N11" s="212"/>
      <c r="O11" s="486"/>
      <c r="P11" s="487"/>
      <c r="R11" s="287" t="s">
        <v>246</v>
      </c>
      <c r="S11" s="289">
        <v>449805.72649999999</v>
      </c>
    </row>
    <row r="12" spans="1:20" x14ac:dyDescent="0.25">
      <c r="A12" s="286">
        <v>42899</v>
      </c>
      <c r="B12" s="287" t="s">
        <v>247</v>
      </c>
      <c r="C12" s="287" t="s">
        <v>7</v>
      </c>
      <c r="D12" s="287" t="s">
        <v>10</v>
      </c>
      <c r="E12" s="288">
        <v>1</v>
      </c>
      <c r="F12" s="293" t="s">
        <v>620</v>
      </c>
      <c r="G12" s="292">
        <v>4705</v>
      </c>
      <c r="H12" s="289">
        <v>712793.2844</v>
      </c>
      <c r="I12" s="289">
        <v>151.49697861849097</v>
      </c>
      <c r="J12" s="289">
        <v>348638.04</v>
      </c>
      <c r="K12" s="289">
        <v>74.099477151965985</v>
      </c>
      <c r="L12" s="225"/>
      <c r="M12" s="211"/>
      <c r="N12" s="212"/>
      <c r="O12" s="486"/>
      <c r="P12" s="487"/>
      <c r="R12" s="287" t="s">
        <v>247</v>
      </c>
      <c r="S12" s="289">
        <v>712793.2844</v>
      </c>
    </row>
    <row r="13" spans="1:20" x14ac:dyDescent="0.25">
      <c r="A13" s="286">
        <v>42927</v>
      </c>
      <c r="B13" s="287" t="s">
        <v>248</v>
      </c>
      <c r="C13" s="287" t="s">
        <v>9</v>
      </c>
      <c r="D13" s="287" t="s">
        <v>10</v>
      </c>
      <c r="E13" s="288">
        <v>1</v>
      </c>
      <c r="F13" s="293" t="s">
        <v>348</v>
      </c>
      <c r="G13" s="228"/>
      <c r="H13" s="211"/>
      <c r="I13" s="212"/>
      <c r="J13" s="230"/>
      <c r="K13" s="205"/>
      <c r="L13" s="288">
        <v>1820</v>
      </c>
      <c r="M13" s="289">
        <v>305198.42469999997</v>
      </c>
      <c r="N13" s="289">
        <v>167.69144214285714</v>
      </c>
      <c r="O13" s="427">
        <v>161616</v>
      </c>
      <c r="P13" s="469">
        <v>88.8</v>
      </c>
      <c r="R13" s="287" t="s">
        <v>248</v>
      </c>
      <c r="S13" s="289">
        <v>305198.42469999997</v>
      </c>
      <c r="T13" s="211"/>
    </row>
    <row r="14" spans="1:20" x14ac:dyDescent="0.25">
      <c r="A14" s="286">
        <v>42927</v>
      </c>
      <c r="B14" s="287" t="s">
        <v>249</v>
      </c>
      <c r="C14" s="287" t="s">
        <v>7</v>
      </c>
      <c r="D14" s="287" t="s">
        <v>10</v>
      </c>
      <c r="E14" s="288">
        <v>1</v>
      </c>
      <c r="F14" s="293" t="s">
        <v>475</v>
      </c>
      <c r="G14" s="292">
        <v>8583</v>
      </c>
      <c r="H14" s="289">
        <v>1067453.8241999999</v>
      </c>
      <c r="I14" s="289">
        <v>124.368382174065</v>
      </c>
      <c r="J14" s="289">
        <v>480242.78</v>
      </c>
      <c r="K14" s="289">
        <v>55.952788069439592</v>
      </c>
      <c r="L14" s="206"/>
      <c r="M14" s="207"/>
      <c r="N14" s="207"/>
      <c r="O14" s="207"/>
      <c r="P14" s="365"/>
      <c r="R14" s="287" t="s">
        <v>249</v>
      </c>
      <c r="S14" s="289">
        <v>1067453.8241999999</v>
      </c>
    </row>
    <row r="15" spans="1:20" x14ac:dyDescent="0.25">
      <c r="A15" s="286">
        <v>42927</v>
      </c>
      <c r="B15" s="287" t="s">
        <v>250</v>
      </c>
      <c r="C15" s="287" t="s">
        <v>7</v>
      </c>
      <c r="D15" s="287" t="s">
        <v>10</v>
      </c>
      <c r="E15" s="288">
        <v>1</v>
      </c>
      <c r="F15" s="293" t="s">
        <v>475</v>
      </c>
      <c r="G15" s="292">
        <v>8583</v>
      </c>
      <c r="H15" s="289">
        <v>1132132.1831</v>
      </c>
      <c r="I15" s="289">
        <v>131.90401760456717</v>
      </c>
      <c r="J15" s="289">
        <v>449976.74</v>
      </c>
      <c r="K15" s="289">
        <v>52.426510544098797</v>
      </c>
      <c r="L15" s="206"/>
      <c r="M15" s="207"/>
      <c r="N15" s="207"/>
      <c r="O15" s="207"/>
      <c r="P15" s="365"/>
      <c r="R15" s="287" t="s">
        <v>250</v>
      </c>
      <c r="S15" s="289">
        <v>1132132.1831</v>
      </c>
    </row>
    <row r="16" spans="1:20" x14ac:dyDescent="0.25">
      <c r="A16" s="286">
        <v>42955</v>
      </c>
      <c r="B16" s="287" t="s">
        <v>251</v>
      </c>
      <c r="C16" s="287" t="s">
        <v>7</v>
      </c>
      <c r="D16" s="287" t="s">
        <v>8</v>
      </c>
      <c r="E16" s="288">
        <v>3</v>
      </c>
      <c r="F16" s="293" t="s">
        <v>252</v>
      </c>
      <c r="G16" s="228"/>
      <c r="H16" s="233"/>
      <c r="I16" s="212"/>
      <c r="J16" s="230"/>
      <c r="K16" s="205"/>
      <c r="L16" s="288">
        <v>15992</v>
      </c>
      <c r="M16" s="289">
        <v>2114248.5044</v>
      </c>
      <c r="N16" s="289">
        <v>132.20663484242121</v>
      </c>
      <c r="O16" s="427">
        <v>1110434</v>
      </c>
      <c r="P16" s="469">
        <v>69.436843421710861</v>
      </c>
      <c r="R16" s="287" t="s">
        <v>251</v>
      </c>
      <c r="S16" s="289">
        <v>2114248.5044</v>
      </c>
      <c r="T16" s="233"/>
    </row>
    <row r="17" spans="1:20" x14ac:dyDescent="0.25">
      <c r="A17" s="286">
        <v>42955</v>
      </c>
      <c r="B17" s="287" t="s">
        <v>253</v>
      </c>
      <c r="C17" s="287" t="s">
        <v>7</v>
      </c>
      <c r="D17" s="287" t="s">
        <v>8</v>
      </c>
      <c r="E17" s="288">
        <v>3</v>
      </c>
      <c r="F17" s="293" t="s">
        <v>254</v>
      </c>
      <c r="G17" s="292">
        <v>11602</v>
      </c>
      <c r="H17" s="289">
        <v>1489615.4968000001</v>
      </c>
      <c r="I17" s="289">
        <v>128.39299231167041</v>
      </c>
      <c r="J17" s="289">
        <v>628352.72</v>
      </c>
      <c r="K17" s="289">
        <v>54.159000172384069</v>
      </c>
      <c r="L17" s="206"/>
      <c r="M17" s="207"/>
      <c r="N17" s="207"/>
      <c r="O17" s="207"/>
      <c r="P17" s="365"/>
      <c r="R17" s="287" t="s">
        <v>253</v>
      </c>
      <c r="S17" s="289">
        <v>1489615.4968000001</v>
      </c>
    </row>
    <row r="18" spans="1:20" x14ac:dyDescent="0.25">
      <c r="A18" s="286">
        <v>42955</v>
      </c>
      <c r="B18" s="287" t="s">
        <v>255</v>
      </c>
      <c r="C18" s="287" t="s">
        <v>7</v>
      </c>
      <c r="D18" s="287" t="s">
        <v>8</v>
      </c>
      <c r="E18" s="288">
        <v>3</v>
      </c>
      <c r="F18" s="293" t="s">
        <v>254</v>
      </c>
      <c r="G18" s="292">
        <v>11602</v>
      </c>
      <c r="H18" s="289">
        <v>1482470.0236</v>
      </c>
      <c r="I18" s="289">
        <v>127.77710942940872</v>
      </c>
      <c r="J18" s="289">
        <v>626687</v>
      </c>
      <c r="K18" s="289">
        <v>54.015428374418207</v>
      </c>
      <c r="L18" s="225"/>
      <c r="M18" s="211"/>
      <c r="N18" s="212"/>
      <c r="O18" s="486"/>
      <c r="P18" s="487"/>
      <c r="R18" s="287" t="s">
        <v>255</v>
      </c>
      <c r="S18" s="289">
        <v>1482470.0236</v>
      </c>
    </row>
    <row r="19" spans="1:20" ht="30" x14ac:dyDescent="0.25">
      <c r="A19" s="286">
        <v>42955</v>
      </c>
      <c r="B19" s="287" t="s">
        <v>256</v>
      </c>
      <c r="C19" s="287" t="s">
        <v>7</v>
      </c>
      <c r="D19" s="287" t="s">
        <v>14</v>
      </c>
      <c r="E19" s="288">
        <v>7</v>
      </c>
      <c r="F19" s="293" t="s">
        <v>257</v>
      </c>
      <c r="G19" s="292">
        <v>40612</v>
      </c>
      <c r="H19" s="289">
        <v>5298025.2840999998</v>
      </c>
      <c r="I19" s="289">
        <v>130.45467556633506</v>
      </c>
      <c r="J19" s="289">
        <v>2738572.5</v>
      </c>
      <c r="K19" s="289">
        <v>67.432593814636064</v>
      </c>
      <c r="L19" s="206"/>
      <c r="M19" s="207"/>
      <c r="N19" s="207"/>
      <c r="O19" s="207"/>
      <c r="P19" s="365"/>
      <c r="R19" s="287" t="s">
        <v>256</v>
      </c>
      <c r="S19" s="289">
        <v>5298025.2840999998</v>
      </c>
    </row>
    <row r="20" spans="1:20" x14ac:dyDescent="0.25">
      <c r="A20" s="286">
        <v>43053</v>
      </c>
      <c r="B20" s="287" t="s">
        <v>258</v>
      </c>
      <c r="C20" s="287" t="s">
        <v>9</v>
      </c>
      <c r="D20" s="287" t="s">
        <v>10</v>
      </c>
      <c r="E20" s="288">
        <v>1</v>
      </c>
      <c r="F20" s="293" t="s">
        <v>621</v>
      </c>
      <c r="G20" s="228"/>
      <c r="H20" s="211"/>
      <c r="I20" s="212"/>
      <c r="J20" s="230"/>
      <c r="K20" s="205"/>
      <c r="L20" s="288">
        <v>2104</v>
      </c>
      <c r="M20" s="289">
        <v>342674.10100000002</v>
      </c>
      <c r="N20" s="289">
        <v>162.86791872623576</v>
      </c>
      <c r="O20" s="427">
        <v>126490.1</v>
      </c>
      <c r="P20" s="469">
        <v>60.118868821292779</v>
      </c>
      <c r="R20" s="287" t="s">
        <v>258</v>
      </c>
      <c r="S20" s="289">
        <v>342674.10100000002</v>
      </c>
      <c r="T20" s="211"/>
    </row>
    <row r="21" spans="1:20" x14ac:dyDescent="0.25">
      <c r="A21" s="286">
        <v>43053</v>
      </c>
      <c r="B21" s="287" t="s">
        <v>259</v>
      </c>
      <c r="C21" s="287" t="s">
        <v>7</v>
      </c>
      <c r="D21" s="287" t="s">
        <v>10</v>
      </c>
      <c r="E21" s="288">
        <v>1</v>
      </c>
      <c r="F21" s="293" t="s">
        <v>622</v>
      </c>
      <c r="G21" s="228"/>
      <c r="H21" s="211"/>
      <c r="I21" s="212"/>
      <c r="J21" s="230"/>
      <c r="K21" s="205"/>
      <c r="L21" s="288">
        <v>3142</v>
      </c>
      <c r="M21" s="289">
        <v>413327.40509999997</v>
      </c>
      <c r="N21" s="289">
        <v>131.54914229789941</v>
      </c>
      <c r="O21" s="427">
        <v>224487</v>
      </c>
      <c r="P21" s="469">
        <v>71.447167409293442</v>
      </c>
      <c r="R21" s="287" t="s">
        <v>259</v>
      </c>
      <c r="S21" s="289">
        <v>413327.40509999997</v>
      </c>
      <c r="T21" s="211"/>
    </row>
    <row r="22" spans="1:20" ht="60" x14ac:dyDescent="0.25">
      <c r="A22" s="286">
        <v>43053</v>
      </c>
      <c r="B22" s="287" t="s">
        <v>260</v>
      </c>
      <c r="C22" s="287" t="s">
        <v>22</v>
      </c>
      <c r="D22" s="287" t="s">
        <v>14</v>
      </c>
      <c r="E22" s="288">
        <v>11</v>
      </c>
      <c r="F22" s="293" t="s">
        <v>261</v>
      </c>
      <c r="G22" s="292">
        <v>75643</v>
      </c>
      <c r="H22" s="289">
        <v>11719582.9285</v>
      </c>
      <c r="I22" s="289">
        <v>154.93281504567508</v>
      </c>
      <c r="J22" s="289">
        <v>3882586.1</v>
      </c>
      <c r="K22" s="289">
        <v>51.32776463122827</v>
      </c>
      <c r="L22" s="206"/>
      <c r="M22" s="207"/>
      <c r="N22" s="207"/>
      <c r="O22" s="207"/>
      <c r="P22" s="365"/>
      <c r="R22" s="287" t="s">
        <v>260</v>
      </c>
      <c r="S22" s="289">
        <v>11719582.9285</v>
      </c>
    </row>
    <row r="23" spans="1:20" x14ac:dyDescent="0.25">
      <c r="A23" s="286">
        <v>43053</v>
      </c>
      <c r="B23" s="287" t="s">
        <v>262</v>
      </c>
      <c r="C23" s="287" t="s">
        <v>7</v>
      </c>
      <c r="D23" s="287" t="s">
        <v>10</v>
      </c>
      <c r="E23" s="288">
        <v>1</v>
      </c>
      <c r="F23" s="293" t="s">
        <v>284</v>
      </c>
      <c r="G23" s="292">
        <v>4188</v>
      </c>
      <c r="H23" s="289">
        <v>571468.9031</v>
      </c>
      <c r="I23" s="289">
        <v>136.45389281279847</v>
      </c>
      <c r="J23" s="289">
        <v>201768.99</v>
      </c>
      <c r="K23" s="289">
        <v>48.177886819484236</v>
      </c>
      <c r="L23" s="206"/>
      <c r="M23" s="207"/>
      <c r="N23" s="207"/>
      <c r="O23" s="207"/>
      <c r="P23" s="294"/>
      <c r="R23" s="287" t="s">
        <v>262</v>
      </c>
      <c r="S23" s="289">
        <v>571468.9031</v>
      </c>
    </row>
    <row r="24" spans="1:20" x14ac:dyDescent="0.25">
      <c r="A24" s="286">
        <v>43081</v>
      </c>
      <c r="B24" s="287" t="s">
        <v>263</v>
      </c>
      <c r="C24" s="287" t="s">
        <v>10</v>
      </c>
      <c r="D24" s="287" t="s">
        <v>10</v>
      </c>
      <c r="E24" s="288">
        <v>1</v>
      </c>
      <c r="F24" s="293" t="s">
        <v>13</v>
      </c>
      <c r="G24" s="292">
        <v>3305</v>
      </c>
      <c r="H24" s="289">
        <v>704525.14800000004</v>
      </c>
      <c r="I24" s="289">
        <v>213.1694850226929</v>
      </c>
      <c r="J24" s="289">
        <v>354226.02</v>
      </c>
      <c r="K24" s="289">
        <v>107.17882602118003</v>
      </c>
      <c r="L24" s="206"/>
      <c r="M24" s="207"/>
      <c r="N24" s="207"/>
      <c r="O24" s="207"/>
      <c r="P24" s="294"/>
      <c r="R24" s="287" t="s">
        <v>263</v>
      </c>
      <c r="S24" s="289">
        <v>704525.14800000004</v>
      </c>
    </row>
    <row r="25" spans="1:20" x14ac:dyDescent="0.25">
      <c r="A25" s="286">
        <v>43081</v>
      </c>
      <c r="B25" s="287" t="s">
        <v>264</v>
      </c>
      <c r="C25" s="287" t="s">
        <v>7</v>
      </c>
      <c r="D25" s="287" t="s">
        <v>10</v>
      </c>
      <c r="E25" s="288">
        <v>1</v>
      </c>
      <c r="F25" s="293" t="s">
        <v>623</v>
      </c>
      <c r="G25" s="228"/>
      <c r="H25" s="233"/>
      <c r="I25" s="212"/>
      <c r="J25" s="230"/>
      <c r="K25" s="205"/>
      <c r="L25" s="288">
        <v>1428</v>
      </c>
      <c r="M25" s="289">
        <v>308109.14880000002</v>
      </c>
      <c r="N25" s="289">
        <v>215.76270924369749</v>
      </c>
      <c r="O25" s="289">
        <v>138440</v>
      </c>
      <c r="P25" s="470">
        <v>96.946778711484598</v>
      </c>
      <c r="R25" s="287" t="s">
        <v>264</v>
      </c>
      <c r="S25" s="289">
        <v>308109.14880000002</v>
      </c>
      <c r="T25" s="233"/>
    </row>
    <row r="26" spans="1:20" x14ac:dyDescent="0.25">
      <c r="A26" s="286">
        <v>43081</v>
      </c>
      <c r="B26" s="287" t="s">
        <v>265</v>
      </c>
      <c r="C26" s="287" t="s">
        <v>7</v>
      </c>
      <c r="D26" s="287" t="s">
        <v>10</v>
      </c>
      <c r="E26" s="288">
        <v>1</v>
      </c>
      <c r="F26" s="293" t="s">
        <v>547</v>
      </c>
      <c r="G26" s="207"/>
      <c r="H26" s="207"/>
      <c r="I26" s="207"/>
      <c r="J26" s="209"/>
      <c r="K26" s="208"/>
      <c r="L26" s="288">
        <v>5987</v>
      </c>
      <c r="M26" s="289">
        <v>802455.52430000005</v>
      </c>
      <c r="N26" s="289">
        <v>134.03299219976617</v>
      </c>
      <c r="O26" s="289">
        <v>372131.5</v>
      </c>
      <c r="P26" s="310">
        <v>62.156589276766326</v>
      </c>
      <c r="R26" s="287" t="s">
        <v>265</v>
      </c>
      <c r="S26" s="289">
        <v>802455.52430000005</v>
      </c>
      <c r="T26" s="207"/>
    </row>
    <row r="27" spans="1:20" s="73" customFormat="1" ht="18.75" x14ac:dyDescent="0.3">
      <c r="A27" s="286">
        <v>43081</v>
      </c>
      <c r="B27" s="287" t="s">
        <v>266</v>
      </c>
      <c r="C27" s="287" t="s">
        <v>7</v>
      </c>
      <c r="D27" s="287" t="s">
        <v>8</v>
      </c>
      <c r="E27" s="288">
        <v>3</v>
      </c>
      <c r="F27" s="293" t="s">
        <v>267</v>
      </c>
      <c r="G27" s="228"/>
      <c r="H27" s="211"/>
      <c r="I27" s="212"/>
      <c r="J27" s="230"/>
      <c r="K27" s="205"/>
      <c r="L27" s="288">
        <v>10650</v>
      </c>
      <c r="M27" s="289">
        <v>1126848.7376000001</v>
      </c>
      <c r="N27" s="289">
        <v>105.80739320187794</v>
      </c>
      <c r="O27" s="289">
        <v>610495.5</v>
      </c>
      <c r="P27" s="310">
        <v>57.323521126760561</v>
      </c>
      <c r="R27" s="287" t="s">
        <v>266</v>
      </c>
      <c r="S27" s="289">
        <v>1126848.7376000001</v>
      </c>
      <c r="T27" s="211"/>
    </row>
    <row r="28" spans="1:20" s="72" customFormat="1" ht="18.75" x14ac:dyDescent="0.3">
      <c r="A28" s="217"/>
      <c r="B28" s="218"/>
      <c r="C28" s="219"/>
      <c r="D28" s="219"/>
      <c r="E28" s="220"/>
      <c r="F28" s="485"/>
      <c r="G28" s="484"/>
      <c r="H28" s="211"/>
      <c r="I28" s="212"/>
      <c r="J28" s="230"/>
      <c r="K28" s="239"/>
      <c r="L28" s="234"/>
      <c r="M28" s="235"/>
      <c r="N28" s="235"/>
      <c r="O28" s="235"/>
      <c r="P28" s="488"/>
    </row>
    <row r="29" spans="1:20" x14ac:dyDescent="0.25">
      <c r="G29" s="67" t="s">
        <v>55</v>
      </c>
      <c r="H29" s="68" t="s">
        <v>4</v>
      </c>
      <c r="I29" s="69"/>
      <c r="J29" s="68" t="s">
        <v>62</v>
      </c>
      <c r="K29" s="81"/>
      <c r="L29" s="67" t="s">
        <v>55</v>
      </c>
      <c r="M29" s="68" t="s">
        <v>4</v>
      </c>
      <c r="N29" s="69"/>
      <c r="O29" s="68" t="s">
        <v>62</v>
      </c>
      <c r="P29" s="434"/>
    </row>
    <row r="30" spans="1:20" x14ac:dyDescent="0.25">
      <c r="G30" s="62">
        <f>SUM(G4:G28)</f>
        <v>184273.57</v>
      </c>
      <c r="H30" s="70">
        <f>SUM(H4:H28)</f>
        <v>26743434.877799995</v>
      </c>
      <c r="I30" s="63"/>
      <c r="J30" s="66">
        <f>SUM(J4:J28)</f>
        <v>10703471.220000001</v>
      </c>
      <c r="K30" s="64"/>
      <c r="L30" s="62">
        <f>SUM(L4:L28)</f>
        <v>54682.68</v>
      </c>
      <c r="M30" s="70">
        <f>SUM(M4:M28)</f>
        <v>7226909.9835999999</v>
      </c>
      <c r="N30" s="63"/>
      <c r="O30" s="66">
        <f>SUM(O4:O28)</f>
        <v>3646779.9409000003</v>
      </c>
      <c r="P30" s="490"/>
    </row>
    <row r="32" spans="1:20" ht="15.75" thickBot="1" x14ac:dyDescent="0.3"/>
    <row r="33" spans="1:15" ht="18.75" x14ac:dyDescent="0.3">
      <c r="A33" s="736" t="s">
        <v>63</v>
      </c>
      <c r="B33" s="737"/>
      <c r="C33" s="737"/>
      <c r="D33" s="737"/>
      <c r="E33" s="737"/>
      <c r="F33" s="737"/>
      <c r="G33" s="818" t="s">
        <v>57</v>
      </c>
      <c r="H33" s="819"/>
      <c r="I33" s="818" t="s">
        <v>58</v>
      </c>
      <c r="J33" s="737"/>
      <c r="K33" s="819"/>
      <c r="L33" s="747" t="s">
        <v>59</v>
      </c>
      <c r="M33" s="746"/>
      <c r="N33" s="748"/>
      <c r="O33" s="73"/>
    </row>
    <row r="34" spans="1:15" ht="18.75" x14ac:dyDescent="0.3">
      <c r="A34" s="833" t="s">
        <v>64</v>
      </c>
      <c r="B34" s="738"/>
      <c r="C34" s="738"/>
      <c r="D34" s="738"/>
      <c r="E34" s="738"/>
      <c r="F34" s="738"/>
      <c r="G34" s="739"/>
      <c r="H34" s="740">
        <f>COUNTA(G4:G28)</f>
        <v>13</v>
      </c>
      <c r="I34" s="739"/>
      <c r="J34" s="743">
        <f>ROUND(H30/G30,2)</f>
        <v>145.13</v>
      </c>
      <c r="K34" s="740"/>
      <c r="L34" s="834"/>
      <c r="M34" s="743">
        <f>ROUND(J30/G30,2)</f>
        <v>58.08</v>
      </c>
      <c r="N34" s="827"/>
      <c r="O34" s="72"/>
    </row>
    <row r="35" spans="1:15" ht="18.75" x14ac:dyDescent="0.3">
      <c r="A35" s="833" t="s">
        <v>65</v>
      </c>
      <c r="B35" s="738"/>
      <c r="C35" s="738"/>
      <c r="D35" s="738"/>
      <c r="E35" s="738"/>
      <c r="F35" s="738"/>
      <c r="G35" s="739"/>
      <c r="H35" s="740">
        <f>COUNTA(L4:L28)</f>
        <v>11</v>
      </c>
      <c r="I35" s="739"/>
      <c r="J35" s="743">
        <f>ROUND(M30/L30,2)</f>
        <v>132.16</v>
      </c>
      <c r="K35" s="740"/>
      <c r="L35" s="834"/>
      <c r="M35" s="743">
        <f>ROUND(O30/L30,2)</f>
        <v>66.69</v>
      </c>
      <c r="N35" s="827"/>
      <c r="O35" s="72"/>
    </row>
    <row r="36" spans="1:15" ht="19.5" thickBot="1" x14ac:dyDescent="0.35">
      <c r="A36" s="744" t="s">
        <v>66</v>
      </c>
      <c r="B36" s="822"/>
      <c r="C36" s="822"/>
      <c r="D36" s="822"/>
      <c r="E36" s="822"/>
      <c r="F36" s="822"/>
      <c r="G36" s="745"/>
      <c r="H36" s="823">
        <f>SUM(H34+H35)</f>
        <v>24</v>
      </c>
      <c r="I36" s="745"/>
      <c r="J36" s="828">
        <f>(H30+M30)/(G30+L30)</f>
        <v>142.16135740914913</v>
      </c>
      <c r="K36" s="823"/>
      <c r="L36" s="835"/>
      <c r="M36" s="828">
        <f>(J30+O30)/(L30+G30)</f>
        <v>60.053885014097773</v>
      </c>
      <c r="N36" s="829"/>
      <c r="O36" s="72"/>
    </row>
    <row r="39" spans="1:15" x14ac:dyDescent="0.25">
      <c r="J39" s="905"/>
    </row>
  </sheetData>
  <mergeCells count="2">
    <mergeCell ref="G2:K2"/>
    <mergeCell ref="L2:P2"/>
  </mergeCells>
  <pageMargins left="0.7" right="0.7" top="0.75" bottom="0.75" header="0.3" footer="0.3"/>
  <pageSetup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A9" sqref="A9:N12"/>
    </sheetView>
  </sheetViews>
  <sheetFormatPr defaultRowHeight="15" x14ac:dyDescent="0.25"/>
  <cols>
    <col min="1" max="1" width="10.7109375" style="146" customWidth="1"/>
    <col min="2" max="2" width="9.28515625" style="146" customWidth="1"/>
    <col min="3" max="3" width="10.5703125" style="146" customWidth="1"/>
    <col min="4" max="4" width="13.42578125" style="146" customWidth="1"/>
    <col min="5" max="5" width="9.140625" style="146"/>
    <col min="6" max="6" width="11.7109375" style="146" customWidth="1"/>
    <col min="7" max="8" width="9.140625" style="146"/>
    <col min="9" max="9" width="12" style="146" customWidth="1"/>
    <col min="10" max="10" width="14.140625" style="146" customWidth="1"/>
    <col min="11" max="11" width="9.140625" style="146"/>
    <col min="12" max="12" width="21.28515625" style="146" customWidth="1"/>
    <col min="13" max="13" width="12.7109375" style="146" customWidth="1"/>
    <col min="14" max="15" width="14.140625" style="146" customWidth="1"/>
    <col min="16" max="16" width="14.85546875" style="146" customWidth="1"/>
    <col min="17" max="16384" width="9.140625" style="146"/>
  </cols>
  <sheetData>
    <row r="1" spans="1:16" ht="26.25" x14ac:dyDescent="0.4">
      <c r="A1" s="11" t="s">
        <v>198</v>
      </c>
    </row>
    <row r="2" spans="1:16" s="9" customFormat="1" ht="25.5" customHeight="1" x14ac:dyDescent="0.35">
      <c r="A2" s="10" t="s">
        <v>99</v>
      </c>
      <c r="G2" s="861" t="s">
        <v>53</v>
      </c>
      <c r="H2" s="862"/>
      <c r="I2" s="862"/>
      <c r="J2" s="862"/>
      <c r="K2" s="863"/>
      <c r="L2" s="864" t="s">
        <v>54</v>
      </c>
      <c r="M2" s="865"/>
      <c r="N2" s="865"/>
      <c r="O2" s="865"/>
      <c r="P2" s="866"/>
    </row>
    <row r="3" spans="1:16" ht="32.25" customHeight="1" x14ac:dyDescent="0.25">
      <c r="A3" s="8" t="s">
        <v>48</v>
      </c>
      <c r="B3" s="8" t="s">
        <v>32</v>
      </c>
      <c r="C3" s="8" t="s">
        <v>51</v>
      </c>
      <c r="D3" s="8" t="s">
        <v>34</v>
      </c>
      <c r="E3" s="8" t="s">
        <v>52</v>
      </c>
      <c r="F3" s="50" t="s">
        <v>2</v>
      </c>
      <c r="G3" s="177" t="s">
        <v>3</v>
      </c>
      <c r="H3" s="8" t="s">
        <v>4</v>
      </c>
      <c r="I3" s="8" t="s">
        <v>5</v>
      </c>
      <c r="J3" s="38" t="s">
        <v>60</v>
      </c>
      <c r="K3" s="179" t="s">
        <v>6</v>
      </c>
      <c r="L3" s="177" t="s">
        <v>3</v>
      </c>
      <c r="M3" s="8" t="s">
        <v>4</v>
      </c>
      <c r="N3" s="8" t="s">
        <v>5</v>
      </c>
      <c r="O3" s="38" t="s">
        <v>60</v>
      </c>
      <c r="P3" s="179" t="s">
        <v>6</v>
      </c>
    </row>
    <row r="4" spans="1:16" x14ac:dyDescent="0.25">
      <c r="A4" s="387">
        <v>42808</v>
      </c>
      <c r="B4" s="388" t="s">
        <v>272</v>
      </c>
      <c r="C4" s="388" t="s">
        <v>22</v>
      </c>
      <c r="D4" s="388" t="s">
        <v>10</v>
      </c>
      <c r="E4" s="389">
        <v>1</v>
      </c>
      <c r="F4" s="388">
        <v>132</v>
      </c>
      <c r="G4" s="56"/>
      <c r="H4" s="15"/>
      <c r="I4" s="15"/>
      <c r="J4" s="15"/>
      <c r="K4" s="57"/>
      <c r="L4" s="389">
        <v>1920</v>
      </c>
      <c r="M4" s="390">
        <v>857446.01199999999</v>
      </c>
      <c r="N4" s="390">
        <v>446.58646458333334</v>
      </c>
      <c r="O4" s="390">
        <v>45847.5</v>
      </c>
      <c r="P4" s="391">
        <v>23.87890625</v>
      </c>
    </row>
    <row r="5" spans="1:16" x14ac:dyDescent="0.25">
      <c r="A5" s="4"/>
      <c r="B5" s="2"/>
      <c r="C5" s="3"/>
      <c r="D5" s="3"/>
      <c r="E5" s="5"/>
      <c r="F5" s="27"/>
      <c r="G5" s="62"/>
      <c r="H5" s="63"/>
      <c r="I5" s="63"/>
      <c r="J5" s="63"/>
      <c r="K5" s="64"/>
      <c r="L5" s="58"/>
      <c r="M5" s="59"/>
      <c r="N5" s="60"/>
      <c r="O5" s="60"/>
      <c r="P5" s="181"/>
    </row>
    <row r="6" spans="1:16" x14ac:dyDescent="0.25">
      <c r="A6" s="4"/>
      <c r="B6" s="2"/>
      <c r="C6" s="3"/>
      <c r="D6" s="3"/>
      <c r="E6" s="5"/>
      <c r="F6" s="2"/>
      <c r="G6" s="67" t="s">
        <v>55</v>
      </c>
      <c r="H6" s="68" t="s">
        <v>4</v>
      </c>
      <c r="I6" s="69"/>
      <c r="J6" s="68" t="s">
        <v>62</v>
      </c>
      <c r="K6" s="81"/>
      <c r="L6" s="67" t="s">
        <v>55</v>
      </c>
      <c r="M6" s="68" t="s">
        <v>4</v>
      </c>
      <c r="N6" s="88"/>
      <c r="O6" s="101" t="s">
        <v>62</v>
      </c>
      <c r="P6" s="81"/>
    </row>
    <row r="7" spans="1:16" x14ac:dyDescent="0.25">
      <c r="A7" s="4"/>
      <c r="B7" s="2"/>
      <c r="C7" s="3"/>
      <c r="D7" s="3"/>
      <c r="E7" s="5"/>
      <c r="F7" s="2"/>
      <c r="G7" s="62"/>
      <c r="H7" s="70"/>
      <c r="I7" s="63"/>
      <c r="J7" s="66"/>
      <c r="K7" s="64"/>
      <c r="L7" s="386">
        <f>SUM(L4:L5)</f>
        <v>1920</v>
      </c>
      <c r="M7" s="70">
        <f>SUM(M4:M5)</f>
        <v>857446.01199999999</v>
      </c>
      <c r="N7" s="246"/>
      <c r="O7" s="70">
        <f>SUM(O4:O5)</f>
        <v>45847.5</v>
      </c>
      <c r="P7" s="71"/>
    </row>
    <row r="8" spans="1:16" ht="15.75" thickBot="1" x14ac:dyDescent="0.3">
      <c r="A8" s="188"/>
      <c r="B8" s="189"/>
      <c r="C8" s="191"/>
      <c r="D8" s="191"/>
      <c r="E8" s="14"/>
      <c r="F8" s="189"/>
      <c r="G8" s="15"/>
      <c r="H8" s="192"/>
      <c r="I8" s="15"/>
      <c r="J8" s="65"/>
      <c r="K8" s="15"/>
      <c r="L8" s="192"/>
      <c r="M8" s="192"/>
      <c r="N8" s="15"/>
      <c r="O8" s="192"/>
      <c r="P8" s="65"/>
    </row>
    <row r="9" spans="1:16" ht="18.75" x14ac:dyDescent="0.3">
      <c r="A9" s="736" t="s">
        <v>63</v>
      </c>
      <c r="B9" s="737"/>
      <c r="C9" s="737"/>
      <c r="D9" s="737"/>
      <c r="E9" s="737"/>
      <c r="F9" s="737"/>
      <c r="G9" s="818" t="s">
        <v>57</v>
      </c>
      <c r="H9" s="819"/>
      <c r="I9" s="818" t="s">
        <v>58</v>
      </c>
      <c r="J9" s="737"/>
      <c r="K9" s="819"/>
      <c r="L9" s="818" t="s">
        <v>59</v>
      </c>
      <c r="M9" s="737"/>
      <c r="N9" s="820"/>
      <c r="O9" s="826"/>
      <c r="P9" s="7"/>
    </row>
    <row r="10" spans="1:16" ht="18.75" x14ac:dyDescent="0.3">
      <c r="A10" s="821" t="s">
        <v>64</v>
      </c>
      <c r="B10" s="738"/>
      <c r="C10" s="738"/>
      <c r="D10" s="738"/>
      <c r="E10" s="738"/>
      <c r="F10" s="738"/>
      <c r="G10" s="739"/>
      <c r="H10" s="740"/>
      <c r="I10" s="739"/>
      <c r="J10" s="738"/>
      <c r="K10" s="740"/>
      <c r="L10" s="739"/>
      <c r="M10" s="738"/>
      <c r="N10" s="827"/>
    </row>
    <row r="11" spans="1:16" ht="18.75" x14ac:dyDescent="0.3">
      <c r="A11" s="821" t="s">
        <v>65</v>
      </c>
      <c r="B11" s="738"/>
      <c r="C11" s="738"/>
      <c r="D11" s="738"/>
      <c r="E11" s="738"/>
      <c r="F11" s="738"/>
      <c r="G11" s="739"/>
      <c r="H11" s="740">
        <f>COUNTA(#REF!)</f>
        <v>1</v>
      </c>
      <c r="I11" s="739"/>
      <c r="J11" s="743">
        <f>M7/L7</f>
        <v>446.58646458333334</v>
      </c>
      <c r="K11" s="740"/>
      <c r="L11" s="739"/>
      <c r="M11" s="743">
        <f>O7/L7</f>
        <v>23.87890625</v>
      </c>
      <c r="N11" s="827"/>
    </row>
    <row r="12" spans="1:16" ht="19.5" thickBot="1" x14ac:dyDescent="0.35">
      <c r="A12" s="744" t="s">
        <v>66</v>
      </c>
      <c r="B12" s="822"/>
      <c r="C12" s="822"/>
      <c r="D12" s="822"/>
      <c r="E12" s="822"/>
      <c r="F12" s="822"/>
      <c r="G12" s="745"/>
      <c r="H12" s="823">
        <f>SUM(H10+H11)</f>
        <v>1</v>
      </c>
      <c r="I12" s="745"/>
      <c r="J12" s="828">
        <f>M7/L7</f>
        <v>446.58646458333334</v>
      </c>
      <c r="K12" s="823"/>
      <c r="L12" s="745"/>
      <c r="M12" s="828">
        <f>O7/L7</f>
        <v>23.87890625</v>
      </c>
      <c r="N12" s="829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G36" sqref="G36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8.140625" bestFit="1" customWidth="1"/>
    <col min="5" max="5" width="14" customWidth="1"/>
    <col min="6" max="6" width="14.42578125" customWidth="1"/>
    <col min="10" max="10" width="14.5703125" customWidth="1"/>
    <col min="11" max="11" width="11.85546875" customWidth="1"/>
    <col min="15" max="15" width="15" customWidth="1"/>
    <col min="16" max="16" width="10.140625" bestFit="1" customWidth="1"/>
  </cols>
  <sheetData>
    <row r="1" spans="1:17" ht="26.25" x14ac:dyDescent="0.4">
      <c r="A1" s="11" t="s">
        <v>198</v>
      </c>
    </row>
    <row r="2" spans="1:17" s="9" customFormat="1" ht="21" x14ac:dyDescent="0.35">
      <c r="A2" s="10" t="s">
        <v>100</v>
      </c>
      <c r="C2" s="28"/>
      <c r="D2" s="29"/>
      <c r="E2" s="29"/>
    </row>
    <row r="3" spans="1:17" s="72" customFormat="1" ht="18.75" x14ac:dyDescent="0.3">
      <c r="A3" s="73"/>
      <c r="C3" s="116"/>
      <c r="D3" s="117"/>
      <c r="E3" s="118" t="s">
        <v>45</v>
      </c>
      <c r="F3" s="119"/>
      <c r="G3" s="85"/>
      <c r="H3" s="116"/>
      <c r="I3" s="119"/>
      <c r="J3" s="74" t="s">
        <v>46</v>
      </c>
      <c r="K3" s="119"/>
      <c r="L3" s="85"/>
      <c r="M3" s="116"/>
      <c r="N3" s="119"/>
      <c r="O3" s="74" t="s">
        <v>47</v>
      </c>
      <c r="P3" s="119"/>
      <c r="Q3" s="85"/>
    </row>
    <row r="4" spans="1:17" s="9" customFormat="1" ht="21" x14ac:dyDescent="0.35">
      <c r="A4" s="10"/>
      <c r="C4" s="869" t="s">
        <v>39</v>
      </c>
      <c r="D4" s="870"/>
      <c r="E4" s="29"/>
      <c r="F4" s="28"/>
      <c r="G4" s="34"/>
      <c r="H4" s="869" t="s">
        <v>39</v>
      </c>
      <c r="I4" s="870"/>
      <c r="J4" s="29"/>
      <c r="K4" s="28"/>
      <c r="L4" s="34"/>
      <c r="M4" s="869" t="s">
        <v>39</v>
      </c>
      <c r="N4" s="870"/>
      <c r="O4" s="29"/>
      <c r="P4" s="28"/>
      <c r="Q4" s="34"/>
    </row>
    <row r="5" spans="1:17" ht="30.75" customHeight="1" x14ac:dyDescent="0.25">
      <c r="A5" s="1" t="s">
        <v>0</v>
      </c>
      <c r="B5" s="150" t="s">
        <v>1</v>
      </c>
      <c r="C5" s="152" t="s">
        <v>40</v>
      </c>
      <c r="D5" s="152" t="s">
        <v>41</v>
      </c>
      <c r="E5" s="153" t="s">
        <v>42</v>
      </c>
      <c r="F5" s="35" t="s">
        <v>43</v>
      </c>
      <c r="G5" s="36" t="s">
        <v>44</v>
      </c>
      <c r="H5" s="152" t="s">
        <v>40</v>
      </c>
      <c r="I5" s="152" t="s">
        <v>41</v>
      </c>
      <c r="J5" s="153" t="s">
        <v>42</v>
      </c>
      <c r="K5" s="35" t="s">
        <v>43</v>
      </c>
      <c r="L5" s="36" t="s">
        <v>44</v>
      </c>
      <c r="M5" s="152" t="s">
        <v>40</v>
      </c>
      <c r="N5" s="152" t="s">
        <v>41</v>
      </c>
      <c r="O5" s="153" t="s">
        <v>42</v>
      </c>
      <c r="P5" s="35" t="s">
        <v>43</v>
      </c>
      <c r="Q5" s="36" t="s">
        <v>44</v>
      </c>
    </row>
    <row r="6" spans="1:17" s="146" customFormat="1" x14ac:dyDescent="0.25">
      <c r="A6" s="493">
        <v>42808</v>
      </c>
      <c r="B6" s="497" t="s">
        <v>624</v>
      </c>
      <c r="C6" s="498" t="s">
        <v>648</v>
      </c>
      <c r="D6" s="494" t="s">
        <v>275</v>
      </c>
      <c r="E6" s="504">
        <v>62.41</v>
      </c>
      <c r="F6" s="495">
        <v>50870.768400000001</v>
      </c>
      <c r="G6" s="500">
        <v>815.11</v>
      </c>
      <c r="H6" s="501"/>
      <c r="I6" s="99"/>
      <c r="J6" s="99"/>
      <c r="K6" s="99"/>
      <c r="L6" s="99"/>
      <c r="M6" s="502"/>
      <c r="N6" s="99"/>
      <c r="O6" s="99"/>
      <c r="P6" s="99"/>
      <c r="Q6" s="565"/>
    </row>
    <row r="7" spans="1:17" s="146" customFormat="1" x14ac:dyDescent="0.25">
      <c r="A7" s="493">
        <v>42808</v>
      </c>
      <c r="B7" s="497" t="s">
        <v>625</v>
      </c>
      <c r="C7" s="499" t="s">
        <v>648</v>
      </c>
      <c r="D7" s="494" t="s">
        <v>275</v>
      </c>
      <c r="E7" s="504">
        <v>61.91</v>
      </c>
      <c r="F7" s="495">
        <v>52887.198100000001</v>
      </c>
      <c r="G7" s="500">
        <v>854.26</v>
      </c>
      <c r="H7" s="426"/>
      <c r="I7" s="15"/>
      <c r="J7" s="15"/>
      <c r="K7" s="15"/>
      <c r="L7" s="15"/>
      <c r="M7" s="426"/>
      <c r="N7" s="15"/>
      <c r="O7" s="15"/>
      <c r="P7" s="15"/>
      <c r="Q7" s="553"/>
    </row>
    <row r="8" spans="1:17" s="146" customFormat="1" x14ac:dyDescent="0.25">
      <c r="A8" s="493">
        <v>42808</v>
      </c>
      <c r="B8" s="497" t="s">
        <v>626</v>
      </c>
      <c r="C8" s="499" t="s">
        <v>648</v>
      </c>
      <c r="D8" s="494" t="s">
        <v>275</v>
      </c>
      <c r="E8" s="504">
        <v>40.409999999999997</v>
      </c>
      <c r="F8" s="495">
        <v>36963.211600000002</v>
      </c>
      <c r="G8" s="500">
        <v>914.7</v>
      </c>
      <c r="H8" s="426"/>
      <c r="I8" s="15"/>
      <c r="J8" s="15"/>
      <c r="K8" s="15"/>
      <c r="L8" s="15"/>
      <c r="M8" s="426"/>
      <c r="N8" s="15"/>
      <c r="O8" s="15"/>
      <c r="P8" s="15"/>
      <c r="Q8" s="553"/>
    </row>
    <row r="9" spans="1:17" s="146" customFormat="1" x14ac:dyDescent="0.25">
      <c r="A9" s="493">
        <v>42808</v>
      </c>
      <c r="B9" s="497" t="s">
        <v>627</v>
      </c>
      <c r="C9" s="499" t="s">
        <v>648</v>
      </c>
      <c r="D9" s="494" t="s">
        <v>277</v>
      </c>
      <c r="E9" s="504">
        <v>44.41</v>
      </c>
      <c r="F9" s="495">
        <v>35789.035400000001</v>
      </c>
      <c r="G9" s="500">
        <v>805.88</v>
      </c>
      <c r="H9" s="426"/>
      <c r="I9" s="15"/>
      <c r="J9" s="15"/>
      <c r="K9" s="65"/>
      <c r="L9" s="65"/>
      <c r="M9" s="426"/>
      <c r="N9" s="15"/>
      <c r="O9" s="15"/>
      <c r="P9" s="15"/>
      <c r="Q9" s="553"/>
    </row>
    <row r="10" spans="1:17" s="146" customFormat="1" x14ac:dyDescent="0.25">
      <c r="A10" s="493">
        <v>42808</v>
      </c>
      <c r="B10" s="497" t="s">
        <v>628</v>
      </c>
      <c r="C10" s="499" t="s">
        <v>648</v>
      </c>
      <c r="D10" s="494" t="s">
        <v>275</v>
      </c>
      <c r="E10" s="504">
        <v>47.68</v>
      </c>
      <c r="F10" s="495">
        <v>41398.527300000002</v>
      </c>
      <c r="G10" s="500">
        <v>868.26</v>
      </c>
      <c r="H10" s="491"/>
      <c r="I10" s="15"/>
      <c r="J10" s="15"/>
      <c r="K10" s="15"/>
      <c r="L10" s="15"/>
      <c r="M10" s="426"/>
      <c r="N10" s="15"/>
      <c r="O10" s="15"/>
      <c r="P10" s="15"/>
      <c r="Q10" s="553"/>
    </row>
    <row r="11" spans="1:17" s="146" customFormat="1" x14ac:dyDescent="0.25">
      <c r="A11" s="493">
        <v>42808</v>
      </c>
      <c r="B11" s="497" t="s">
        <v>629</v>
      </c>
      <c r="C11" s="499" t="s">
        <v>648</v>
      </c>
      <c r="D11" s="494" t="s">
        <v>649</v>
      </c>
      <c r="E11" s="504">
        <v>63</v>
      </c>
      <c r="F11" s="495">
        <v>51321.975599999998</v>
      </c>
      <c r="G11" s="500">
        <v>814.63</v>
      </c>
      <c r="H11" s="426"/>
      <c r="I11" s="15"/>
      <c r="J11" s="15"/>
      <c r="K11" s="15"/>
      <c r="L11" s="15"/>
      <c r="M11" s="426"/>
      <c r="N11" s="15"/>
      <c r="O11" s="15"/>
      <c r="P11" s="15"/>
      <c r="Q11" s="553"/>
    </row>
    <row r="12" spans="1:17" s="146" customFormat="1" x14ac:dyDescent="0.25">
      <c r="A12" s="493">
        <v>42808</v>
      </c>
      <c r="B12" s="497" t="s">
        <v>630</v>
      </c>
      <c r="C12" s="499" t="s">
        <v>648</v>
      </c>
      <c r="D12" s="494" t="s">
        <v>275</v>
      </c>
      <c r="E12" s="504">
        <v>66.08</v>
      </c>
      <c r="F12" s="495">
        <v>53051.084900000002</v>
      </c>
      <c r="G12" s="500">
        <v>802.83</v>
      </c>
      <c r="H12" s="426"/>
      <c r="I12" s="15"/>
      <c r="J12" s="15"/>
      <c r="K12" s="15"/>
      <c r="L12" s="15"/>
      <c r="M12" s="426"/>
      <c r="N12" s="15"/>
      <c r="O12" s="15"/>
      <c r="P12" s="15"/>
      <c r="Q12" s="553"/>
    </row>
    <row r="13" spans="1:17" s="146" customFormat="1" x14ac:dyDescent="0.25">
      <c r="A13" s="493">
        <v>42808</v>
      </c>
      <c r="B13" s="497" t="s">
        <v>631</v>
      </c>
      <c r="C13" s="499" t="s">
        <v>648</v>
      </c>
      <c r="D13" s="494" t="s">
        <v>275</v>
      </c>
      <c r="E13" s="504">
        <v>55.91</v>
      </c>
      <c r="F13" s="495">
        <v>47690.535000000003</v>
      </c>
      <c r="G13" s="500">
        <v>852.99</v>
      </c>
      <c r="H13" s="426"/>
      <c r="I13" s="15"/>
      <c r="J13" s="15"/>
      <c r="K13" s="65"/>
      <c r="L13" s="65"/>
      <c r="M13" s="426"/>
      <c r="N13" s="15"/>
      <c r="O13" s="15"/>
      <c r="P13" s="15"/>
      <c r="Q13" s="553"/>
    </row>
    <row r="14" spans="1:17" s="146" customFormat="1" x14ac:dyDescent="0.25">
      <c r="A14" s="493">
        <v>42808</v>
      </c>
      <c r="B14" s="497" t="s">
        <v>632</v>
      </c>
      <c r="C14" s="499" t="s">
        <v>648</v>
      </c>
      <c r="D14" s="494" t="s">
        <v>275</v>
      </c>
      <c r="E14" s="504">
        <v>58.91</v>
      </c>
      <c r="F14" s="495">
        <v>48287.476999999999</v>
      </c>
      <c r="G14" s="500">
        <v>819.68</v>
      </c>
      <c r="H14" s="426"/>
      <c r="I14" s="15"/>
      <c r="J14" s="15"/>
      <c r="K14" s="15"/>
      <c r="L14" s="15"/>
      <c r="M14" s="426"/>
      <c r="N14" s="15"/>
      <c r="O14" s="15"/>
      <c r="P14" s="15"/>
      <c r="Q14" s="553"/>
    </row>
    <row r="15" spans="1:17" s="146" customFormat="1" x14ac:dyDescent="0.25">
      <c r="A15" s="493">
        <v>42808</v>
      </c>
      <c r="B15" s="497" t="s">
        <v>633</v>
      </c>
      <c r="C15" s="499" t="s">
        <v>648</v>
      </c>
      <c r="D15" s="494" t="s">
        <v>275</v>
      </c>
      <c r="E15" s="504">
        <v>29</v>
      </c>
      <c r="F15" s="495">
        <v>47370.022199999999</v>
      </c>
      <c r="G15" s="500">
        <v>1633.45</v>
      </c>
      <c r="H15" s="426"/>
      <c r="I15" s="15"/>
      <c r="J15" s="15"/>
      <c r="K15" s="15"/>
      <c r="L15" s="15"/>
      <c r="M15" s="426"/>
      <c r="N15" s="15"/>
      <c r="O15" s="15"/>
      <c r="P15" s="15"/>
      <c r="Q15" s="553"/>
    </row>
    <row r="16" spans="1:17" s="146" customFormat="1" x14ac:dyDescent="0.25">
      <c r="A16" s="493">
        <v>42808</v>
      </c>
      <c r="B16" s="497" t="s">
        <v>634</v>
      </c>
      <c r="C16" s="499" t="s">
        <v>648</v>
      </c>
      <c r="D16" s="494" t="s">
        <v>275</v>
      </c>
      <c r="E16" s="504">
        <v>57.91</v>
      </c>
      <c r="F16" s="495">
        <v>47119.524400000002</v>
      </c>
      <c r="G16" s="500">
        <v>813.67</v>
      </c>
      <c r="H16" s="426"/>
      <c r="I16" s="15"/>
      <c r="J16" s="15"/>
      <c r="K16" s="65"/>
      <c r="L16" s="65"/>
      <c r="M16" s="426"/>
      <c r="N16" s="15"/>
      <c r="O16" s="15"/>
      <c r="P16" s="15"/>
      <c r="Q16" s="553"/>
    </row>
    <row r="17" spans="1:17" s="146" customFormat="1" x14ac:dyDescent="0.25">
      <c r="A17" s="493">
        <v>42808</v>
      </c>
      <c r="B17" s="497" t="s">
        <v>635</v>
      </c>
      <c r="C17" s="499" t="s">
        <v>648</v>
      </c>
      <c r="D17" s="494" t="s">
        <v>275</v>
      </c>
      <c r="E17" s="504">
        <v>58.41</v>
      </c>
      <c r="F17" s="495">
        <v>50999.388400000003</v>
      </c>
      <c r="G17" s="500">
        <v>873.13</v>
      </c>
      <c r="H17" s="491"/>
      <c r="I17" s="15"/>
      <c r="J17" s="15"/>
      <c r="K17" s="15"/>
      <c r="L17" s="15"/>
      <c r="M17" s="426"/>
      <c r="N17" s="15"/>
      <c r="O17" s="15"/>
      <c r="P17" s="15"/>
      <c r="Q17" s="553"/>
    </row>
    <row r="18" spans="1:17" s="146" customFormat="1" x14ac:dyDescent="0.25">
      <c r="A18" s="493">
        <v>42808</v>
      </c>
      <c r="B18" s="497" t="s">
        <v>636</v>
      </c>
      <c r="C18" s="499" t="s">
        <v>650</v>
      </c>
      <c r="D18" s="494" t="s">
        <v>650</v>
      </c>
      <c r="E18" s="504">
        <v>36.909999999999997</v>
      </c>
      <c r="F18" s="495">
        <v>38857.763500000001</v>
      </c>
      <c r="G18" s="500">
        <v>1052.77</v>
      </c>
      <c r="H18" s="426"/>
      <c r="I18" s="15"/>
      <c r="J18" s="15"/>
      <c r="K18" s="15"/>
      <c r="L18" s="15"/>
      <c r="M18" s="426"/>
      <c r="N18" s="15"/>
      <c r="O18" s="15"/>
      <c r="P18" s="15"/>
      <c r="Q18" s="553"/>
    </row>
    <row r="19" spans="1:17" s="146" customFormat="1" x14ac:dyDescent="0.25">
      <c r="A19" s="493">
        <v>42808</v>
      </c>
      <c r="B19" s="510" t="s">
        <v>637</v>
      </c>
      <c r="C19" s="507" t="s">
        <v>648</v>
      </c>
      <c r="D19" s="494" t="s">
        <v>275</v>
      </c>
      <c r="E19" s="504">
        <v>46.41</v>
      </c>
      <c r="F19" s="495">
        <v>48056.1685</v>
      </c>
      <c r="G19" s="500">
        <v>1035.47</v>
      </c>
      <c r="H19" s="426"/>
      <c r="I19" s="15"/>
      <c r="J19" s="15"/>
      <c r="K19" s="65"/>
      <c r="L19" s="65"/>
      <c r="M19" s="426"/>
      <c r="N19" s="15"/>
      <c r="O19" s="15"/>
      <c r="P19" s="15"/>
      <c r="Q19" s="553"/>
    </row>
    <row r="20" spans="1:17" s="146" customFormat="1" x14ac:dyDescent="0.25">
      <c r="A20" s="493">
        <v>42808</v>
      </c>
      <c r="B20" s="510" t="s">
        <v>638</v>
      </c>
      <c r="G20" s="508"/>
      <c r="H20" s="507" t="s">
        <v>279</v>
      </c>
      <c r="I20" s="494" t="s">
        <v>275</v>
      </c>
      <c r="J20" s="504">
        <v>101</v>
      </c>
      <c r="K20" s="495">
        <v>90442.684099999999</v>
      </c>
      <c r="L20" s="500">
        <v>1480.73</v>
      </c>
      <c r="M20" s="426"/>
      <c r="N20" s="15"/>
      <c r="O20" s="15"/>
      <c r="P20" s="15"/>
      <c r="Q20" s="553"/>
    </row>
    <row r="21" spans="1:17" s="146" customFormat="1" x14ac:dyDescent="0.25">
      <c r="A21" s="493">
        <v>42808</v>
      </c>
      <c r="B21" s="510" t="s">
        <v>639</v>
      </c>
      <c r="C21" s="507" t="s">
        <v>274</v>
      </c>
      <c r="D21" s="494" t="s">
        <v>650</v>
      </c>
      <c r="E21" s="504">
        <v>61.08</v>
      </c>
      <c r="F21" s="495">
        <v>193362.2323</v>
      </c>
      <c r="G21" s="509">
        <v>1914.48</v>
      </c>
      <c r="M21" s="426"/>
      <c r="N21" s="15"/>
      <c r="O21" s="15"/>
      <c r="P21" s="15"/>
      <c r="Q21" s="553"/>
    </row>
    <row r="22" spans="1:17" s="146" customFormat="1" x14ac:dyDescent="0.25">
      <c r="A22" s="493">
        <v>42836</v>
      </c>
      <c r="B22" s="510" t="s">
        <v>640</v>
      </c>
      <c r="C22" s="507" t="s">
        <v>651</v>
      </c>
      <c r="D22" s="494" t="s">
        <v>652</v>
      </c>
      <c r="E22" s="504">
        <v>12.5</v>
      </c>
      <c r="F22" s="495">
        <v>58117.1898</v>
      </c>
      <c r="G22" s="509">
        <v>4649.38</v>
      </c>
      <c r="H22" s="15"/>
      <c r="I22" s="15"/>
      <c r="J22" s="15"/>
      <c r="K22" s="15"/>
      <c r="L22" s="15"/>
      <c r="M22" s="426"/>
      <c r="N22" s="15"/>
      <c r="O22" s="15"/>
      <c r="P22" s="15"/>
      <c r="Q22" s="553"/>
    </row>
    <row r="23" spans="1:17" s="146" customFormat="1" x14ac:dyDescent="0.25">
      <c r="A23" s="493">
        <v>42836</v>
      </c>
      <c r="B23" s="510" t="s">
        <v>641</v>
      </c>
      <c r="C23" s="507" t="s">
        <v>652</v>
      </c>
      <c r="D23" s="494" t="s">
        <v>275</v>
      </c>
      <c r="E23" s="504">
        <v>44</v>
      </c>
      <c r="F23" s="495">
        <v>87578.781099999993</v>
      </c>
      <c r="G23" s="509">
        <v>1990.43</v>
      </c>
      <c r="H23" s="15"/>
      <c r="I23" s="15"/>
      <c r="J23" s="15"/>
      <c r="K23" s="65"/>
      <c r="L23" s="65"/>
      <c r="M23" s="426"/>
      <c r="N23" s="15"/>
      <c r="O23" s="15"/>
      <c r="P23" s="15"/>
      <c r="Q23" s="553"/>
    </row>
    <row r="24" spans="1:17" s="146" customFormat="1" x14ac:dyDescent="0.25">
      <c r="A24" s="493">
        <v>42864</v>
      </c>
      <c r="B24" s="510" t="s">
        <v>642</v>
      </c>
      <c r="C24" s="507" t="s">
        <v>274</v>
      </c>
      <c r="D24" s="494" t="s">
        <v>274</v>
      </c>
      <c r="E24" s="504">
        <v>39.26</v>
      </c>
      <c r="F24" s="495">
        <v>96125.499899999995</v>
      </c>
      <c r="G24" s="509">
        <v>2448.4299999999998</v>
      </c>
      <c r="H24" s="15"/>
      <c r="I24" s="15"/>
      <c r="J24" s="15"/>
      <c r="K24" s="15"/>
      <c r="L24" s="15"/>
      <c r="M24" s="426"/>
      <c r="N24" s="15"/>
      <c r="O24" s="15"/>
      <c r="P24" s="15"/>
      <c r="Q24" s="553"/>
    </row>
    <row r="25" spans="1:17" s="146" customFormat="1" x14ac:dyDescent="0.25">
      <c r="A25" s="493">
        <v>42864</v>
      </c>
      <c r="B25" s="510" t="s">
        <v>643</v>
      </c>
      <c r="G25" s="294"/>
      <c r="H25" s="507" t="s">
        <v>653</v>
      </c>
      <c r="I25" s="494" t="s">
        <v>275</v>
      </c>
      <c r="J25" s="504">
        <v>41.83</v>
      </c>
      <c r="K25" s="495">
        <v>338890.11180000001</v>
      </c>
      <c r="L25" s="500">
        <v>2162.5300000000002</v>
      </c>
      <c r="M25" s="426"/>
      <c r="N25" s="15"/>
      <c r="O25" s="15"/>
      <c r="P25" s="15"/>
      <c r="Q25" s="553"/>
    </row>
    <row r="26" spans="1:17" s="146" customFormat="1" x14ac:dyDescent="0.25">
      <c r="A26" s="493">
        <v>42864</v>
      </c>
      <c r="B26" s="510" t="s">
        <v>644</v>
      </c>
      <c r="C26" s="507" t="s">
        <v>274</v>
      </c>
      <c r="D26" s="494" t="s">
        <v>275</v>
      </c>
      <c r="E26" s="505">
        <v>156.71</v>
      </c>
      <c r="F26" s="495">
        <v>143438.99280000001</v>
      </c>
      <c r="G26" s="509">
        <v>3429.09</v>
      </c>
      <c r="M26" s="426"/>
      <c r="N26" s="15"/>
      <c r="O26" s="15"/>
      <c r="P26" s="15"/>
      <c r="Q26" s="553"/>
    </row>
    <row r="27" spans="1:17" s="146" customFormat="1" x14ac:dyDescent="0.25">
      <c r="A27" s="493">
        <v>42990</v>
      </c>
      <c r="B27" s="510" t="s">
        <v>645</v>
      </c>
      <c r="C27" s="507" t="s">
        <v>654</v>
      </c>
      <c r="D27" s="494" t="s">
        <v>652</v>
      </c>
      <c r="E27" s="504">
        <v>19</v>
      </c>
      <c r="F27" s="495">
        <v>280087.15820000001</v>
      </c>
      <c r="G27" s="509">
        <v>4118.93</v>
      </c>
      <c r="H27" s="492"/>
      <c r="I27" s="15"/>
      <c r="J27" s="15"/>
      <c r="K27" s="15"/>
      <c r="L27" s="15"/>
      <c r="M27" s="426"/>
      <c r="N27" s="15"/>
      <c r="O27" s="15"/>
      <c r="P27" s="15"/>
      <c r="Q27" s="553"/>
    </row>
    <row r="28" spans="1:17" s="146" customFormat="1" x14ac:dyDescent="0.25">
      <c r="A28" s="493">
        <v>42990</v>
      </c>
      <c r="B28" s="510" t="s">
        <v>646</v>
      </c>
      <c r="C28" s="507" t="s">
        <v>653</v>
      </c>
      <c r="D28" s="494" t="s">
        <v>277</v>
      </c>
      <c r="E28" s="504">
        <v>59</v>
      </c>
      <c r="F28" s="495">
        <v>161538.9755</v>
      </c>
      <c r="G28" s="500">
        <v>8502.0499999999993</v>
      </c>
      <c r="H28" s="426"/>
      <c r="I28" s="15"/>
      <c r="J28" s="15"/>
      <c r="K28" s="15"/>
      <c r="L28" s="15"/>
      <c r="M28" s="426"/>
      <c r="N28" s="15"/>
      <c r="O28" s="15"/>
      <c r="P28" s="15"/>
      <c r="Q28" s="553"/>
    </row>
    <row r="29" spans="1:17" s="146" customFormat="1" x14ac:dyDescent="0.25">
      <c r="A29" s="493">
        <v>42990</v>
      </c>
      <c r="B29" s="497" t="s">
        <v>647</v>
      </c>
      <c r="C29" s="499" t="s">
        <v>655</v>
      </c>
      <c r="D29" s="494" t="s">
        <v>652</v>
      </c>
      <c r="E29" s="504">
        <v>68</v>
      </c>
      <c r="F29" s="495">
        <v>253960.3474</v>
      </c>
      <c r="G29" s="500">
        <v>4304.41</v>
      </c>
      <c r="H29" s="426"/>
      <c r="I29" s="15"/>
      <c r="J29" s="15"/>
      <c r="K29" s="15"/>
      <c r="L29" s="15"/>
      <c r="M29" s="426"/>
      <c r="N29" s="15"/>
      <c r="O29" s="15"/>
      <c r="P29" s="15"/>
      <c r="Q29" s="553"/>
    </row>
    <row r="30" spans="1:17" s="146" customFormat="1" x14ac:dyDescent="0.25">
      <c r="A30" s="493">
        <v>43081</v>
      </c>
      <c r="B30" s="497" t="s">
        <v>25</v>
      </c>
      <c r="C30" s="499" t="s">
        <v>274</v>
      </c>
      <c r="D30" s="494" t="s">
        <v>274</v>
      </c>
      <c r="E30" s="504">
        <v>99</v>
      </c>
      <c r="F30" s="495">
        <v>210132.81340000001</v>
      </c>
      <c r="G30" s="500">
        <v>2122.5500000000002</v>
      </c>
      <c r="H30" s="426"/>
      <c r="I30" s="15"/>
      <c r="J30" s="15"/>
      <c r="K30" s="15"/>
      <c r="L30" s="15"/>
      <c r="M30" s="426"/>
      <c r="N30" s="15"/>
      <c r="O30" s="15"/>
      <c r="P30" s="15"/>
      <c r="Q30" s="553"/>
    </row>
    <row r="31" spans="1:17" s="146" customFormat="1" x14ac:dyDescent="0.25">
      <c r="A31" s="493">
        <v>43081</v>
      </c>
      <c r="B31" s="497" t="s">
        <v>26</v>
      </c>
      <c r="C31" s="499" t="s">
        <v>279</v>
      </c>
      <c r="D31" s="494" t="s">
        <v>274</v>
      </c>
      <c r="E31" s="504">
        <v>87</v>
      </c>
      <c r="F31" s="495">
        <v>217703.2991</v>
      </c>
      <c r="G31" s="500">
        <v>2502.34</v>
      </c>
      <c r="H31" s="426"/>
      <c r="I31" s="15"/>
      <c r="J31" s="15"/>
      <c r="K31" s="65"/>
      <c r="L31" s="65"/>
      <c r="M31" s="426"/>
      <c r="N31" s="15"/>
      <c r="O31" s="15"/>
      <c r="P31" s="15"/>
      <c r="Q31" s="553"/>
    </row>
    <row r="32" spans="1:17" x14ac:dyDescent="0.25">
      <c r="A32" s="493"/>
      <c r="B32" s="27"/>
      <c r="C32" s="21"/>
      <c r="D32" s="22"/>
      <c r="E32" s="506"/>
      <c r="F32" s="22"/>
      <c r="G32" s="23"/>
      <c r="H32" s="21"/>
      <c r="I32" s="22"/>
      <c r="J32" s="22"/>
      <c r="K32" s="84"/>
      <c r="L32" s="46"/>
      <c r="M32" s="21"/>
      <c r="N32" s="22"/>
      <c r="O32" s="22"/>
      <c r="P32" s="22"/>
      <c r="Q32" s="23"/>
    </row>
    <row r="33" spans="1:16" s="49" customFormat="1" x14ac:dyDescent="0.25">
      <c r="A33" s="493"/>
      <c r="B33" s="102"/>
      <c r="C33" s="151"/>
      <c r="E33" s="115" t="s">
        <v>75</v>
      </c>
      <c r="F33" s="115" t="s">
        <v>4</v>
      </c>
      <c r="J33" s="115" t="s">
        <v>75</v>
      </c>
      <c r="K33" s="115" t="s">
        <v>4</v>
      </c>
      <c r="O33" s="115" t="s">
        <v>75</v>
      </c>
      <c r="P33" s="115" t="s">
        <v>76</v>
      </c>
    </row>
    <row r="34" spans="1:16" x14ac:dyDescent="0.25">
      <c r="E34" s="503">
        <f>SUM(E6:E32)</f>
        <v>1374.9099999999999</v>
      </c>
      <c r="F34" s="155">
        <f>SUM(F6:F32)</f>
        <v>2352707.9698000001</v>
      </c>
      <c r="J34" s="144">
        <f>SUM(J6:J32)</f>
        <v>142.82999999999998</v>
      </c>
      <c r="K34" s="155">
        <f>SUM(K6:K32)</f>
        <v>429332.79590000003</v>
      </c>
      <c r="O34" s="144">
        <f>SUM(O32:O32)</f>
        <v>0</v>
      </c>
      <c r="P34" s="155">
        <f>SUM(P32:P32)</f>
        <v>0</v>
      </c>
    </row>
    <row r="35" spans="1:16" ht="15.75" thickBot="1" x14ac:dyDescent="0.3"/>
    <row r="36" spans="1:16" s="72" customFormat="1" ht="18.75" x14ac:dyDescent="0.3">
      <c r="A36" s="786" t="s">
        <v>63</v>
      </c>
      <c r="B36" s="787"/>
      <c r="C36" s="788"/>
      <c r="D36" s="788"/>
      <c r="E36" s="789" t="s">
        <v>77</v>
      </c>
      <c r="F36" s="790"/>
      <c r="G36" s="788"/>
      <c r="H36" s="789" t="s">
        <v>78</v>
      </c>
      <c r="I36" s="788"/>
      <c r="J36" s="805"/>
    </row>
    <row r="37" spans="1:16" ht="18.75" x14ac:dyDescent="0.3">
      <c r="A37" s="792" t="s">
        <v>79</v>
      </c>
      <c r="B37" s="793"/>
      <c r="C37" s="793"/>
      <c r="D37" s="793"/>
      <c r="E37" s="761"/>
      <c r="F37" s="806">
        <f>COUNTA(C6:C32)</f>
        <v>24</v>
      </c>
      <c r="G37" s="807"/>
      <c r="H37" s="808"/>
      <c r="I37" s="720">
        <f>F34/E34</f>
        <v>1711.1723456808083</v>
      </c>
      <c r="J37" s="809"/>
    </row>
    <row r="38" spans="1:16" ht="18.75" x14ac:dyDescent="0.3">
      <c r="A38" s="792" t="s">
        <v>80</v>
      </c>
      <c r="B38" s="793"/>
      <c r="C38" s="793"/>
      <c r="D38" s="793"/>
      <c r="E38" s="761"/>
      <c r="F38" s="806">
        <f>COUNTA(H6:H32)</f>
        <v>2</v>
      </c>
      <c r="G38" s="807"/>
      <c r="H38" s="808"/>
      <c r="I38" s="720">
        <f>K34/J34</f>
        <v>3005.9006924315627</v>
      </c>
      <c r="J38" s="810"/>
    </row>
    <row r="39" spans="1:16" ht="18.75" x14ac:dyDescent="0.3">
      <c r="A39" s="792" t="s">
        <v>81</v>
      </c>
      <c r="B39" s="811"/>
      <c r="C39" s="811"/>
      <c r="D39" s="811"/>
      <c r="E39" s="761"/>
      <c r="F39" s="806">
        <f>COUNTA(M32:M32)</f>
        <v>0</v>
      </c>
      <c r="G39" s="807"/>
      <c r="H39" s="808"/>
      <c r="I39" s="720"/>
      <c r="J39" s="812"/>
    </row>
    <row r="40" spans="1:16" ht="19.5" thickBot="1" x14ac:dyDescent="0.35">
      <c r="A40" s="798" t="s">
        <v>56</v>
      </c>
      <c r="B40" s="799"/>
      <c r="C40" s="799"/>
      <c r="D40" s="799"/>
      <c r="E40" s="800"/>
      <c r="F40" s="801">
        <f>SUM(F37:F39)</f>
        <v>26</v>
      </c>
      <c r="G40" s="802"/>
      <c r="H40" s="800"/>
      <c r="I40" s="836">
        <f>(F34+K34)/(J34+E34)</f>
        <v>1833.0153818835906</v>
      </c>
      <c r="J40" s="804"/>
    </row>
  </sheetData>
  <mergeCells count="3">
    <mergeCell ref="C4:D4"/>
    <mergeCell ref="H4:I4"/>
    <mergeCell ref="M4:N4"/>
  </mergeCells>
  <pageMargins left="0.7" right="0.7" top="0.75" bottom="0.75" header="0.3" footer="0.3"/>
  <pageSetup orientation="portrait" r:id="rId1"/>
  <ignoredErrors>
    <ignoredError sqref="I37:I38 I4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44" sqref="L44"/>
    </sheetView>
  </sheetViews>
  <sheetFormatPr defaultRowHeight="15" x14ac:dyDescent="0.25"/>
  <cols>
    <col min="1" max="1" width="10.7109375" customWidth="1"/>
    <col min="2" max="2" width="9.28515625" customWidth="1"/>
    <col min="3" max="3" width="7" customWidth="1"/>
    <col min="4" max="4" width="8.140625" customWidth="1"/>
    <col min="5" max="5" width="11.7109375" bestFit="1" customWidth="1"/>
    <col min="6" max="6" width="12.7109375" bestFit="1" customWidth="1"/>
    <col min="7" max="7" width="14.85546875" bestFit="1" customWidth="1"/>
    <col min="8" max="8" width="8.140625" customWidth="1"/>
    <col min="9" max="9" width="10.140625" bestFit="1" customWidth="1"/>
    <col min="10" max="10" width="12.28515625" customWidth="1"/>
    <col min="11" max="11" width="12.7109375" bestFit="1" customWidth="1"/>
    <col min="12" max="12" width="11.140625" customWidth="1"/>
    <col min="15" max="15" width="11.28515625" customWidth="1"/>
    <col min="16" max="16" width="12.7109375" bestFit="1" customWidth="1"/>
  </cols>
  <sheetData>
    <row r="1" spans="1:17" ht="26.25" x14ac:dyDescent="0.4">
      <c r="A1" s="11" t="s">
        <v>198</v>
      </c>
    </row>
    <row r="2" spans="1:17" ht="21" x14ac:dyDescent="0.35">
      <c r="A2" s="10" t="s">
        <v>49</v>
      </c>
    </row>
    <row r="3" spans="1:17" ht="21" x14ac:dyDescent="0.35">
      <c r="C3" s="30"/>
      <c r="D3" s="31"/>
      <c r="E3" s="118" t="s">
        <v>45</v>
      </c>
      <c r="F3" s="32"/>
      <c r="G3" s="33"/>
      <c r="H3" s="30"/>
      <c r="I3" s="31"/>
      <c r="J3" s="118" t="s">
        <v>46</v>
      </c>
      <c r="K3" s="32"/>
      <c r="L3" s="33"/>
      <c r="M3" s="30"/>
      <c r="N3" s="31"/>
      <c r="O3" s="118" t="s">
        <v>47</v>
      </c>
      <c r="P3" s="32"/>
      <c r="Q3" s="33"/>
    </row>
    <row r="4" spans="1:17" ht="15" customHeight="1" x14ac:dyDescent="0.35">
      <c r="C4" s="871" t="s">
        <v>39</v>
      </c>
      <c r="D4" s="872"/>
      <c r="E4" s="29"/>
      <c r="F4" s="28"/>
      <c r="G4" s="34"/>
      <c r="H4" s="873" t="s">
        <v>39</v>
      </c>
      <c r="I4" s="872"/>
      <c r="J4" s="29"/>
      <c r="K4" s="28"/>
      <c r="L4" s="34"/>
      <c r="M4" s="873" t="s">
        <v>39</v>
      </c>
      <c r="N4" s="872"/>
      <c r="O4" s="29"/>
      <c r="P4" s="28"/>
      <c r="Q4" s="34"/>
    </row>
    <row r="5" spans="1:17" ht="45" x14ac:dyDescent="0.25">
      <c r="A5" s="13" t="s">
        <v>48</v>
      </c>
      <c r="B5" s="38" t="s">
        <v>32</v>
      </c>
      <c r="C5" s="12" t="s">
        <v>40</v>
      </c>
      <c r="D5" s="12" t="s">
        <v>41</v>
      </c>
      <c r="E5" s="13" t="s">
        <v>42</v>
      </c>
      <c r="F5" s="47" t="s">
        <v>43</v>
      </c>
      <c r="G5" s="13" t="s">
        <v>44</v>
      </c>
      <c r="H5" s="12" t="s">
        <v>40</v>
      </c>
      <c r="I5" s="12" t="s">
        <v>41</v>
      </c>
      <c r="J5" s="13" t="s">
        <v>42</v>
      </c>
      <c r="K5" s="47" t="s">
        <v>43</v>
      </c>
      <c r="L5" s="13" t="s">
        <v>44</v>
      </c>
      <c r="M5" s="12" t="s">
        <v>40</v>
      </c>
      <c r="N5" s="12" t="s">
        <v>41</v>
      </c>
      <c r="O5" s="13" t="s">
        <v>42</v>
      </c>
      <c r="P5" s="47" t="s">
        <v>43</v>
      </c>
      <c r="Q5" s="13" t="s">
        <v>44</v>
      </c>
    </row>
    <row r="6" spans="1:17" x14ac:dyDescent="0.25">
      <c r="A6" s="493">
        <v>42808</v>
      </c>
      <c r="B6" s="514" t="s">
        <v>656</v>
      </c>
      <c r="C6" s="507" t="s">
        <v>274</v>
      </c>
      <c r="D6" s="673" t="s">
        <v>275</v>
      </c>
      <c r="E6" s="512">
        <v>319</v>
      </c>
      <c r="F6" s="495">
        <v>387932.12800000003</v>
      </c>
      <c r="G6" s="515">
        <v>1216.0899999999999</v>
      </c>
      <c r="H6" s="39"/>
      <c r="I6" s="40"/>
      <c r="J6" s="37"/>
      <c r="K6" s="517"/>
      <c r="L6" s="42"/>
      <c r="M6" s="39"/>
      <c r="N6" s="40"/>
      <c r="O6" s="37"/>
      <c r="P6" s="210"/>
      <c r="Q6" s="42"/>
    </row>
    <row r="7" spans="1:17" x14ac:dyDescent="0.25">
      <c r="A7" s="493">
        <v>42808</v>
      </c>
      <c r="B7" s="510" t="s">
        <v>657</v>
      </c>
      <c r="C7" s="507" t="s">
        <v>652</v>
      </c>
      <c r="D7" s="673" t="s">
        <v>275</v>
      </c>
      <c r="E7" s="512">
        <v>120</v>
      </c>
      <c r="F7" s="495">
        <v>119723.2412</v>
      </c>
      <c r="G7" s="515">
        <v>997.69</v>
      </c>
      <c r="H7" s="19"/>
      <c r="I7" s="15"/>
      <c r="J7" s="15"/>
      <c r="K7" s="65"/>
      <c r="L7" s="20"/>
      <c r="M7" s="19"/>
      <c r="N7" s="15"/>
      <c r="O7" s="15"/>
      <c r="P7" s="15"/>
      <c r="Q7" s="20"/>
    </row>
    <row r="8" spans="1:17" x14ac:dyDescent="0.25">
      <c r="A8" s="493">
        <v>42808</v>
      </c>
      <c r="B8" s="510" t="s">
        <v>657</v>
      </c>
      <c r="C8" s="507" t="s">
        <v>652</v>
      </c>
      <c r="D8" s="673" t="s">
        <v>275</v>
      </c>
      <c r="E8" s="512">
        <v>208</v>
      </c>
      <c r="F8" s="495">
        <v>258270.8486</v>
      </c>
      <c r="G8" s="515">
        <v>1241.69</v>
      </c>
      <c r="H8" s="19"/>
      <c r="I8" s="15"/>
      <c r="J8" s="15"/>
      <c r="K8" s="517"/>
      <c r="L8" s="42"/>
      <c r="M8" s="19"/>
      <c r="N8" s="15"/>
      <c r="O8" s="15"/>
      <c r="P8" s="210"/>
      <c r="Q8" s="42"/>
    </row>
    <row r="9" spans="1:17" x14ac:dyDescent="0.25">
      <c r="A9" s="493">
        <v>42836</v>
      </c>
      <c r="B9" s="510" t="s">
        <v>658</v>
      </c>
      <c r="C9" s="507" t="s">
        <v>275</v>
      </c>
      <c r="D9" s="673" t="s">
        <v>275</v>
      </c>
      <c r="E9" s="512">
        <v>134</v>
      </c>
      <c r="F9" s="495">
        <v>144189.27309999999</v>
      </c>
      <c r="G9" s="515">
        <v>1076.04</v>
      </c>
      <c r="H9" s="19"/>
      <c r="I9" s="15"/>
      <c r="J9" s="15"/>
      <c r="K9" s="65"/>
      <c r="L9" s="20"/>
      <c r="M9" s="19"/>
      <c r="N9" s="15"/>
      <c r="O9" s="15"/>
      <c r="P9" s="15"/>
      <c r="Q9" s="20"/>
    </row>
    <row r="10" spans="1:17" x14ac:dyDescent="0.25">
      <c r="A10" s="493">
        <v>42836</v>
      </c>
      <c r="B10" s="510" t="s">
        <v>659</v>
      </c>
      <c r="C10" s="507" t="s">
        <v>279</v>
      </c>
      <c r="D10" s="673" t="s">
        <v>652</v>
      </c>
      <c r="E10" s="512">
        <v>200</v>
      </c>
      <c r="F10" s="495">
        <v>326360.71409999998</v>
      </c>
      <c r="G10" s="515">
        <v>1631.8</v>
      </c>
      <c r="H10" s="19"/>
      <c r="I10" s="15"/>
      <c r="J10" s="15"/>
      <c r="K10" s="517"/>
      <c r="L10" s="42"/>
      <c r="M10" s="19"/>
      <c r="N10" s="15"/>
      <c r="O10" s="15"/>
      <c r="P10" s="210"/>
      <c r="Q10" s="42"/>
    </row>
    <row r="11" spans="1:17" x14ac:dyDescent="0.25">
      <c r="A11" s="493">
        <v>42836</v>
      </c>
      <c r="B11" s="510" t="s">
        <v>660</v>
      </c>
      <c r="C11" s="507" t="s">
        <v>651</v>
      </c>
      <c r="D11" s="673" t="s">
        <v>277</v>
      </c>
      <c r="E11" s="512">
        <v>109.5</v>
      </c>
      <c r="F11" s="495">
        <v>200996.89600000001</v>
      </c>
      <c r="G11" s="515">
        <v>1835.59</v>
      </c>
      <c r="H11" s="19"/>
      <c r="I11" s="15"/>
      <c r="J11" s="15"/>
      <c r="K11" s="65"/>
      <c r="L11" s="20"/>
      <c r="M11" s="19"/>
      <c r="N11" s="15"/>
      <c r="O11" s="15"/>
      <c r="P11" s="15"/>
      <c r="Q11" s="20"/>
    </row>
    <row r="12" spans="1:17" x14ac:dyDescent="0.25">
      <c r="A12" s="493">
        <v>42864</v>
      </c>
      <c r="B12" s="510" t="s">
        <v>661</v>
      </c>
      <c r="C12" s="513"/>
      <c r="D12" s="674"/>
      <c r="E12" s="37"/>
      <c r="F12" s="210"/>
      <c r="G12" s="42"/>
      <c r="H12" s="494" t="s">
        <v>279</v>
      </c>
      <c r="I12" s="494" t="s">
        <v>650</v>
      </c>
      <c r="J12" s="512">
        <v>55</v>
      </c>
      <c r="K12" s="515">
        <v>167767.4785</v>
      </c>
      <c r="L12" s="496">
        <v>3050.32</v>
      </c>
      <c r="M12" s="19"/>
      <c r="N12" s="15"/>
      <c r="O12" s="15"/>
      <c r="P12" s="15"/>
      <c r="Q12" s="20"/>
    </row>
    <row r="13" spans="1:17" x14ac:dyDescent="0.25">
      <c r="A13" s="493">
        <v>42864</v>
      </c>
      <c r="B13" s="510" t="s">
        <v>662</v>
      </c>
      <c r="C13" s="513" t="s">
        <v>653</v>
      </c>
      <c r="D13" s="674" t="s">
        <v>650</v>
      </c>
      <c r="E13" s="37">
        <v>57</v>
      </c>
      <c r="F13" s="210">
        <v>128809.2858</v>
      </c>
      <c r="G13" s="42">
        <v>2259.81</v>
      </c>
      <c r="H13" s="19"/>
      <c r="I13" s="15"/>
      <c r="J13" s="15"/>
      <c r="K13" s="65"/>
      <c r="L13" s="20"/>
      <c r="M13" s="19"/>
      <c r="N13" s="15"/>
      <c r="O13" s="15"/>
      <c r="P13" s="15"/>
      <c r="Q13" s="20"/>
    </row>
    <row r="14" spans="1:17" x14ac:dyDescent="0.25">
      <c r="A14" s="493">
        <v>42864</v>
      </c>
      <c r="B14" s="510" t="s">
        <v>663</v>
      </c>
      <c r="C14" s="513" t="s">
        <v>279</v>
      </c>
      <c r="D14" s="674" t="s">
        <v>650</v>
      </c>
      <c r="E14" s="37">
        <v>80</v>
      </c>
      <c r="F14" s="15">
        <v>141300.27499999999</v>
      </c>
      <c r="G14" s="42">
        <v>1766.25</v>
      </c>
      <c r="H14" s="19"/>
      <c r="I14" s="15"/>
      <c r="J14" s="15"/>
      <c r="K14" s="517"/>
      <c r="L14" s="42"/>
      <c r="M14" s="19"/>
      <c r="N14" s="15"/>
      <c r="O14" s="15"/>
      <c r="P14" s="210"/>
      <c r="Q14" s="42"/>
    </row>
    <row r="15" spans="1:17" x14ac:dyDescent="0.25">
      <c r="A15" s="493">
        <v>42864</v>
      </c>
      <c r="B15" s="510" t="s">
        <v>664</v>
      </c>
      <c r="C15" s="513" t="s">
        <v>654</v>
      </c>
      <c r="D15" s="674" t="s">
        <v>275</v>
      </c>
      <c r="E15" s="37">
        <v>86</v>
      </c>
      <c r="F15" s="15">
        <v>187506.7911</v>
      </c>
      <c r="G15" s="42">
        <v>2180.31</v>
      </c>
      <c r="H15" s="19"/>
      <c r="I15" s="15"/>
      <c r="J15" s="15"/>
      <c r="K15" s="517"/>
      <c r="L15" s="42"/>
      <c r="M15" s="19"/>
      <c r="N15" s="15"/>
      <c r="O15" s="15"/>
      <c r="P15" s="210"/>
      <c r="Q15" s="42"/>
    </row>
    <row r="16" spans="1:17" x14ac:dyDescent="0.25">
      <c r="A16" s="493">
        <v>42864</v>
      </c>
      <c r="B16" s="510" t="s">
        <v>665</v>
      </c>
      <c r="C16" s="513" t="s">
        <v>654</v>
      </c>
      <c r="D16" s="674" t="s">
        <v>676</v>
      </c>
      <c r="E16" s="41">
        <v>57</v>
      </c>
      <c r="F16" s="210">
        <v>187699.20449999999</v>
      </c>
      <c r="G16" s="42">
        <v>3292.97</v>
      </c>
      <c r="H16" s="19"/>
      <c r="I16" s="15"/>
      <c r="J16" s="15"/>
      <c r="K16" s="65"/>
      <c r="L16" s="20"/>
      <c r="M16" s="19"/>
      <c r="N16" s="15"/>
      <c r="O16" s="15"/>
      <c r="P16" s="15"/>
      <c r="Q16" s="20"/>
    </row>
    <row r="17" spans="1:20" x14ac:dyDescent="0.25">
      <c r="A17" s="493">
        <v>42899</v>
      </c>
      <c r="B17" s="510" t="s">
        <v>666</v>
      </c>
      <c r="C17" s="513" t="s">
        <v>651</v>
      </c>
      <c r="D17" s="674" t="s">
        <v>275</v>
      </c>
      <c r="E17" s="37">
        <v>96</v>
      </c>
      <c r="F17" s="15">
        <v>231044.24950000001</v>
      </c>
      <c r="G17" s="42">
        <v>2406.71</v>
      </c>
      <c r="H17" s="19"/>
      <c r="I17" s="15"/>
      <c r="J17" s="15"/>
      <c r="K17" s="517"/>
      <c r="L17" s="42"/>
      <c r="M17" s="19"/>
      <c r="N17" s="15"/>
      <c r="O17" s="15"/>
      <c r="P17" s="210"/>
      <c r="Q17" s="42"/>
    </row>
    <row r="18" spans="1:20" x14ac:dyDescent="0.25">
      <c r="A18" s="493">
        <v>42955</v>
      </c>
      <c r="B18" s="510" t="s">
        <v>667</v>
      </c>
      <c r="C18" s="513" t="s">
        <v>651</v>
      </c>
      <c r="D18" s="674" t="s">
        <v>677</v>
      </c>
      <c r="E18" s="37">
        <v>149.833</v>
      </c>
      <c r="F18" s="15">
        <v>304808.81660000002</v>
      </c>
      <c r="G18" s="42">
        <v>2034.32</v>
      </c>
      <c r="H18" s="19"/>
      <c r="I18" s="15"/>
      <c r="J18" s="15"/>
      <c r="K18" s="517"/>
      <c r="L18" s="42"/>
      <c r="M18" s="19"/>
      <c r="N18" s="15"/>
      <c r="O18" s="15"/>
      <c r="P18" s="210"/>
      <c r="Q18" s="42"/>
      <c r="S18" s="197"/>
      <c r="T18" s="198"/>
    </row>
    <row r="19" spans="1:20" x14ac:dyDescent="0.25">
      <c r="A19" s="493">
        <v>42955</v>
      </c>
      <c r="B19" s="510" t="s">
        <v>668</v>
      </c>
      <c r="C19" s="513"/>
      <c r="D19" s="674"/>
      <c r="E19" s="37"/>
      <c r="F19" s="210"/>
      <c r="G19" s="42"/>
      <c r="H19" s="19" t="s">
        <v>678</v>
      </c>
      <c r="I19" s="15" t="s">
        <v>652</v>
      </c>
      <c r="J19" s="15">
        <v>260</v>
      </c>
      <c r="K19" s="65">
        <v>912086.80169999995</v>
      </c>
      <c r="L19" s="20">
        <v>3508.03</v>
      </c>
      <c r="M19" s="19"/>
      <c r="N19" s="15"/>
      <c r="O19" s="15"/>
      <c r="P19" s="15"/>
      <c r="Q19" s="20"/>
      <c r="S19" s="197"/>
      <c r="T19" s="198"/>
    </row>
    <row r="20" spans="1:20" x14ac:dyDescent="0.25">
      <c r="A20" s="493">
        <v>42955</v>
      </c>
      <c r="B20" s="510" t="s">
        <v>669</v>
      </c>
      <c r="C20" s="513"/>
      <c r="D20" s="675"/>
      <c r="E20" s="37"/>
      <c r="F20" s="15"/>
      <c r="G20" s="42"/>
      <c r="H20" s="19" t="s">
        <v>274</v>
      </c>
      <c r="I20" s="15" t="s">
        <v>652</v>
      </c>
      <c r="J20" s="15">
        <v>164.417</v>
      </c>
      <c r="K20" s="517">
        <v>518334.24359999999</v>
      </c>
      <c r="L20" s="42">
        <v>3152.56</v>
      </c>
      <c r="M20" s="19"/>
      <c r="N20" s="15"/>
      <c r="O20" s="15"/>
      <c r="P20" s="210"/>
      <c r="Q20" s="42"/>
    </row>
    <row r="21" spans="1:20" x14ac:dyDescent="0.25">
      <c r="A21" s="493">
        <v>42955</v>
      </c>
      <c r="B21" s="510" t="s">
        <v>670</v>
      </c>
      <c r="C21" s="507" t="s">
        <v>652</v>
      </c>
      <c r="D21" s="673" t="s">
        <v>653</v>
      </c>
      <c r="E21" s="512">
        <v>174</v>
      </c>
      <c r="F21" s="495">
        <v>399172.87589999998</v>
      </c>
      <c r="G21" s="515">
        <v>2294.1</v>
      </c>
      <c r="H21" s="19"/>
      <c r="I21" s="15"/>
      <c r="J21" s="15"/>
      <c r="K21" s="65"/>
      <c r="L21" s="20"/>
      <c r="M21" s="19"/>
      <c r="N21" s="15"/>
      <c r="O21" s="15"/>
      <c r="P21" s="15"/>
      <c r="Q21" s="20"/>
    </row>
    <row r="22" spans="1:20" x14ac:dyDescent="0.25">
      <c r="A22" s="493">
        <v>42955</v>
      </c>
      <c r="B22" s="510" t="s">
        <v>671</v>
      </c>
      <c r="C22" s="507" t="s">
        <v>653</v>
      </c>
      <c r="D22" s="673" t="s">
        <v>274</v>
      </c>
      <c r="E22" s="512">
        <v>138.33000000000001</v>
      </c>
      <c r="F22" s="495">
        <v>325428.52389999997</v>
      </c>
      <c r="G22" s="515">
        <v>2352.5500000000002</v>
      </c>
      <c r="H22" s="19"/>
      <c r="I22" s="15"/>
      <c r="J22" s="15"/>
      <c r="K22" s="65"/>
      <c r="L22" s="20"/>
      <c r="M22" s="19"/>
      <c r="N22" s="15"/>
      <c r="O22" s="15"/>
      <c r="P22" s="15"/>
      <c r="Q22" s="20"/>
    </row>
    <row r="23" spans="1:20" x14ac:dyDescent="0.25">
      <c r="A23" s="493">
        <v>42955</v>
      </c>
      <c r="B23" s="510" t="s">
        <v>672</v>
      </c>
      <c r="C23" s="507" t="s">
        <v>651</v>
      </c>
      <c r="D23" s="673" t="s">
        <v>679</v>
      </c>
      <c r="E23" s="512">
        <v>152.06</v>
      </c>
      <c r="F23" s="495">
        <v>310024.94439999998</v>
      </c>
      <c r="G23" s="516">
        <v>2038.83</v>
      </c>
      <c r="H23" s="19"/>
      <c r="I23" s="15"/>
      <c r="J23" s="15"/>
      <c r="K23" s="65"/>
      <c r="L23" s="20"/>
      <c r="M23" s="19"/>
      <c r="N23" s="15"/>
      <c r="O23" s="15"/>
      <c r="P23" s="15"/>
      <c r="Q23" s="20"/>
    </row>
    <row r="24" spans="1:20" s="49" customFormat="1" x14ac:dyDescent="0.25">
      <c r="A24" s="493">
        <v>42955</v>
      </c>
      <c r="B24" s="510" t="s">
        <v>673</v>
      </c>
      <c r="C24" s="507" t="s">
        <v>651</v>
      </c>
      <c r="D24" s="673" t="s">
        <v>680</v>
      </c>
      <c r="E24" s="512">
        <v>187.75</v>
      </c>
      <c r="F24" s="495">
        <v>527344.69620000001</v>
      </c>
      <c r="G24" s="515">
        <v>2808.76</v>
      </c>
      <c r="H24" s="19"/>
      <c r="I24" s="15"/>
      <c r="J24" s="15"/>
      <c r="K24" s="517"/>
      <c r="L24" s="42"/>
      <c r="M24" s="19"/>
      <c r="N24" s="15"/>
      <c r="O24" s="15"/>
      <c r="P24" s="210"/>
      <c r="Q24" s="42"/>
    </row>
    <row r="25" spans="1:20" x14ac:dyDescent="0.25">
      <c r="A25" s="493">
        <v>43081</v>
      </c>
      <c r="B25" s="510" t="s">
        <v>674</v>
      </c>
      <c r="C25" s="507" t="s">
        <v>654</v>
      </c>
      <c r="D25" s="673" t="s">
        <v>681</v>
      </c>
      <c r="E25" s="512">
        <v>107</v>
      </c>
      <c r="F25" s="495">
        <v>165197.83499999999</v>
      </c>
      <c r="G25" s="515">
        <v>1543.9</v>
      </c>
      <c r="H25" s="19"/>
      <c r="I25" s="15"/>
      <c r="J25" s="15"/>
      <c r="K25" s="517"/>
      <c r="L25" s="42"/>
      <c r="M25" s="19"/>
      <c r="N25" s="15"/>
      <c r="O25" s="15"/>
      <c r="P25" s="210"/>
      <c r="Q25" s="42"/>
    </row>
    <row r="26" spans="1:20" x14ac:dyDescent="0.25">
      <c r="A26" s="493">
        <v>43081</v>
      </c>
      <c r="B26" s="510" t="s">
        <v>675</v>
      </c>
      <c r="C26" s="494" t="s">
        <v>655</v>
      </c>
      <c r="D26" s="673" t="s">
        <v>681</v>
      </c>
      <c r="E26" s="512">
        <v>86</v>
      </c>
      <c r="F26" s="495">
        <v>206092.56349999999</v>
      </c>
      <c r="G26" s="496">
        <v>2396.4299999999998</v>
      </c>
      <c r="H26" s="19"/>
      <c r="I26" s="15"/>
      <c r="J26" s="15"/>
      <c r="K26" s="517"/>
      <c r="L26" s="42"/>
      <c r="M26" s="19"/>
      <c r="N26" s="15"/>
      <c r="O26" s="15"/>
      <c r="P26" s="210"/>
      <c r="Q26" s="42"/>
    </row>
    <row r="27" spans="1:20" x14ac:dyDescent="0.25">
      <c r="A27" s="4"/>
      <c r="B27" s="27"/>
      <c r="C27" s="43"/>
      <c r="D27" s="44"/>
      <c r="E27" s="45"/>
      <c r="F27" s="22"/>
      <c r="G27" s="46"/>
      <c r="H27" s="21"/>
      <c r="I27" s="22"/>
      <c r="J27" s="22"/>
      <c r="K27" s="517"/>
      <c r="L27" s="42"/>
      <c r="M27" s="21"/>
      <c r="N27" s="22"/>
      <c r="O27" s="22"/>
      <c r="P27" s="210"/>
      <c r="Q27" s="42"/>
    </row>
    <row r="28" spans="1:20" x14ac:dyDescent="0.25">
      <c r="A28" s="127"/>
      <c r="B28" s="128"/>
      <c r="C28" s="129"/>
      <c r="D28" s="82"/>
      <c r="E28" s="130" t="s">
        <v>75</v>
      </c>
      <c r="F28" s="130" t="s">
        <v>4</v>
      </c>
      <c r="G28" s="82"/>
      <c r="H28" s="82"/>
      <c r="I28" s="82"/>
      <c r="J28" s="130" t="s">
        <v>75</v>
      </c>
      <c r="K28" s="130" t="s">
        <v>4</v>
      </c>
      <c r="L28" s="131"/>
      <c r="M28" s="82"/>
      <c r="N28" s="82"/>
      <c r="O28" s="130" t="s">
        <v>75</v>
      </c>
      <c r="P28" s="130" t="s">
        <v>4</v>
      </c>
      <c r="Q28" s="131"/>
    </row>
    <row r="29" spans="1:20" x14ac:dyDescent="0.25">
      <c r="C29" s="21"/>
      <c r="D29" s="22"/>
      <c r="E29" s="120">
        <f>SUM(E6:E27)</f>
        <v>2461.473</v>
      </c>
      <c r="F29" s="121">
        <f>SUM(F6:F27)</f>
        <v>4551903.1623999998</v>
      </c>
      <c r="G29" s="22"/>
      <c r="H29" s="22"/>
      <c r="I29" s="22"/>
      <c r="J29" s="120">
        <f>SUM(J6:J27)</f>
        <v>479.41700000000003</v>
      </c>
      <c r="K29" s="121">
        <f>SUM(K6:K27)</f>
        <v>1598188.5237999998</v>
      </c>
      <c r="L29" s="23"/>
      <c r="M29" s="22"/>
      <c r="N29" s="22"/>
      <c r="O29" s="120">
        <f>SUM(O6:O27)</f>
        <v>0</v>
      </c>
      <c r="P29" s="121">
        <f>SUM(P6:P27)</f>
        <v>0</v>
      </c>
      <c r="Q29" s="23"/>
    </row>
    <row r="30" spans="1:20" ht="15.75" thickBot="1" x14ac:dyDescent="0.3"/>
    <row r="31" spans="1:20" ht="18.75" x14ac:dyDescent="0.3">
      <c r="A31" s="786" t="s">
        <v>63</v>
      </c>
      <c r="B31" s="787"/>
      <c r="C31" s="788"/>
      <c r="D31" s="788"/>
      <c r="E31" s="789" t="s">
        <v>77</v>
      </c>
      <c r="F31" s="790"/>
      <c r="G31" s="788"/>
      <c r="H31" s="789" t="s">
        <v>78</v>
      </c>
      <c r="I31" s="788"/>
      <c r="J31" s="805"/>
      <c r="K31" s="72"/>
      <c r="L31" s="72"/>
    </row>
    <row r="32" spans="1:20" ht="18.75" x14ac:dyDescent="0.3">
      <c r="A32" s="792" t="s">
        <v>79</v>
      </c>
      <c r="B32" s="793"/>
      <c r="C32" s="793"/>
      <c r="D32" s="793"/>
      <c r="E32" s="761"/>
      <c r="F32" s="806">
        <f>COUNTA(C6:C27)</f>
        <v>18</v>
      </c>
      <c r="G32" s="807"/>
      <c r="H32" s="808"/>
      <c r="I32" s="796">
        <f>F29/E29</f>
        <v>1849.2598384788296</v>
      </c>
      <c r="J32" s="809"/>
    </row>
    <row r="33" spans="1:10" ht="18.75" x14ac:dyDescent="0.3">
      <c r="A33" s="792" t="s">
        <v>80</v>
      </c>
      <c r="B33" s="793"/>
      <c r="C33" s="793"/>
      <c r="D33" s="793"/>
      <c r="E33" s="761"/>
      <c r="F33" s="806">
        <f>COUNTA(H6:H27)</f>
        <v>3</v>
      </c>
      <c r="G33" s="807"/>
      <c r="H33" s="808"/>
      <c r="I33" s="796">
        <f>K29/J29</f>
        <v>3333.6083697490903</v>
      </c>
      <c r="J33" s="810"/>
    </row>
    <row r="34" spans="1:10" ht="18.75" x14ac:dyDescent="0.3">
      <c r="A34" s="792" t="s">
        <v>81</v>
      </c>
      <c r="B34" s="793"/>
      <c r="C34" s="793"/>
      <c r="D34" s="793"/>
      <c r="E34" s="761"/>
      <c r="F34" s="806">
        <f>COUNTA(N6:N27)</f>
        <v>0</v>
      </c>
      <c r="G34" s="807"/>
      <c r="H34" s="808"/>
      <c r="I34" s="796">
        <v>0</v>
      </c>
      <c r="J34" s="810"/>
    </row>
    <row r="35" spans="1:10" ht="19.5" thickBot="1" x14ac:dyDescent="0.35">
      <c r="A35" s="798" t="s">
        <v>56</v>
      </c>
      <c r="B35" s="799"/>
      <c r="C35" s="799"/>
      <c r="D35" s="799"/>
      <c r="E35" s="800"/>
      <c r="F35" s="801">
        <f>SUM(F32:F34)</f>
        <v>21</v>
      </c>
      <c r="G35" s="802"/>
      <c r="H35" s="800"/>
      <c r="I35" s="803">
        <f>(K29+F29+P29)/(J29+E29+O29)</f>
        <v>2091.2348595833232</v>
      </c>
      <c r="J35" s="804"/>
    </row>
  </sheetData>
  <sortState ref="A4:P26">
    <sortCondition ref="D4:D26"/>
  </sortState>
  <mergeCells count="3">
    <mergeCell ref="C4:D4"/>
    <mergeCell ref="H4:I4"/>
    <mergeCell ref="M4:N4"/>
  </mergeCells>
  <pageMargins left="0.7" right="0.7" top="0.75" bottom="0.75" header="0.3" footer="0.3"/>
  <pageSetup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11" sqref="A11"/>
    </sheetView>
  </sheetViews>
  <sheetFormatPr defaultRowHeight="15" x14ac:dyDescent="0.25"/>
  <cols>
    <col min="1" max="1" width="22.85546875" bestFit="1" customWidth="1"/>
    <col min="2" max="2" width="9.7109375" customWidth="1"/>
    <col min="3" max="3" width="9.140625" customWidth="1"/>
    <col min="4" max="4" width="10" customWidth="1"/>
    <col min="5" max="5" width="12.140625" customWidth="1"/>
    <col min="6" max="6" width="11.85546875" bestFit="1" customWidth="1"/>
    <col min="7" max="7" width="13.42578125" bestFit="1" customWidth="1"/>
    <col min="9" max="9" width="11.7109375" bestFit="1" customWidth="1"/>
    <col min="11" max="11" width="9.42578125" bestFit="1" customWidth="1"/>
    <col min="12" max="12" width="12.7109375" bestFit="1" customWidth="1"/>
    <col min="13" max="13" width="14.140625" bestFit="1" customWidth="1"/>
    <col min="14" max="14" width="14.85546875" bestFit="1" customWidth="1"/>
  </cols>
  <sheetData>
    <row r="1" spans="1:14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7"/>
      <c r="N1" s="7"/>
    </row>
    <row r="2" spans="1:14" ht="21" x14ac:dyDescent="0.35">
      <c r="A2" s="10" t="s">
        <v>92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7"/>
      <c r="N2" s="7"/>
    </row>
    <row r="3" spans="1:14" ht="21" x14ac:dyDescent="0.35">
      <c r="A3" s="146"/>
      <c r="B3" s="146"/>
      <c r="C3" s="30"/>
      <c r="D3" s="31"/>
      <c r="E3" s="118" t="s">
        <v>45</v>
      </c>
      <c r="F3" s="32"/>
      <c r="G3" s="33"/>
      <c r="H3" s="30"/>
      <c r="I3" s="31"/>
      <c r="J3" s="118" t="s">
        <v>46</v>
      </c>
      <c r="K3" s="32"/>
      <c r="L3" s="33"/>
      <c r="M3" s="7"/>
      <c r="N3" s="7"/>
    </row>
    <row r="4" spans="1:14" ht="21" x14ac:dyDescent="0.35">
      <c r="A4" s="146"/>
      <c r="B4" s="146"/>
      <c r="C4" s="871" t="s">
        <v>39</v>
      </c>
      <c r="D4" s="872"/>
      <c r="E4" s="29"/>
      <c r="F4" s="28"/>
      <c r="G4" s="34"/>
      <c r="H4" s="873" t="s">
        <v>39</v>
      </c>
      <c r="I4" s="872"/>
      <c r="J4" s="29"/>
      <c r="K4" s="28"/>
      <c r="L4" s="34"/>
      <c r="M4" s="7"/>
      <c r="N4" s="7"/>
    </row>
    <row r="5" spans="1:14" ht="45" x14ac:dyDescent="0.25">
      <c r="A5" s="13" t="s">
        <v>48</v>
      </c>
      <c r="B5" s="38" t="s">
        <v>32</v>
      </c>
      <c r="C5" s="12" t="s">
        <v>40</v>
      </c>
      <c r="D5" s="12" t="s">
        <v>41</v>
      </c>
      <c r="E5" s="13" t="s">
        <v>42</v>
      </c>
      <c r="F5" s="47" t="s">
        <v>43</v>
      </c>
      <c r="G5" s="13" t="s">
        <v>44</v>
      </c>
      <c r="H5" s="12" t="s">
        <v>40</v>
      </c>
      <c r="I5" s="12" t="s">
        <v>41</v>
      </c>
      <c r="J5" s="521" t="s">
        <v>42</v>
      </c>
      <c r="K5" s="522" t="s">
        <v>43</v>
      </c>
      <c r="L5" s="13" t="s">
        <v>44</v>
      </c>
    </row>
    <row r="6" spans="1:14" x14ac:dyDescent="0.25">
      <c r="A6" s="519">
        <v>42899</v>
      </c>
      <c r="B6" s="83" t="s">
        <v>682</v>
      </c>
      <c r="C6" s="15">
        <v>16.920000000000002</v>
      </c>
      <c r="D6" s="15">
        <v>15.08</v>
      </c>
      <c r="E6" s="15">
        <v>88</v>
      </c>
      <c r="F6" s="603">
        <v>154258</v>
      </c>
      <c r="G6" s="638">
        <v>1752.93</v>
      </c>
      <c r="H6" s="99"/>
      <c r="I6" s="99"/>
      <c r="J6" s="99"/>
      <c r="K6" s="99"/>
      <c r="L6" s="434"/>
    </row>
    <row r="7" spans="1:14" s="146" customFormat="1" x14ac:dyDescent="0.25">
      <c r="A7" s="15"/>
      <c r="B7" s="294"/>
      <c r="C7" s="489"/>
      <c r="D7" s="489"/>
      <c r="E7" s="489"/>
      <c r="F7" s="490"/>
      <c r="G7" s="639"/>
      <c r="H7" s="518"/>
      <c r="I7" s="489"/>
      <c r="J7" s="22"/>
      <c r="K7" s="22"/>
      <c r="L7" s="23"/>
    </row>
    <row r="8" spans="1:14" x14ac:dyDescent="0.25">
      <c r="C8" s="103"/>
      <c r="D8" s="97"/>
      <c r="E8" s="115" t="s">
        <v>75</v>
      </c>
      <c r="F8" s="115" t="s">
        <v>4</v>
      </c>
      <c r="G8" s="147"/>
    </row>
    <row r="9" spans="1:14" x14ac:dyDescent="0.25">
      <c r="C9" s="21"/>
      <c r="D9" s="22"/>
      <c r="E9" s="120">
        <f>SUM(E6:E8)</f>
        <v>88</v>
      </c>
      <c r="F9" s="121">
        <f>SUM(F6:F7)</f>
        <v>154258</v>
      </c>
      <c r="G9" s="148"/>
    </row>
    <row r="10" spans="1:14" ht="15.75" thickBot="1" x14ac:dyDescent="0.3"/>
    <row r="11" spans="1:14" ht="18.75" x14ac:dyDescent="0.3">
      <c r="A11" s="786" t="s">
        <v>63</v>
      </c>
      <c r="B11" s="787"/>
      <c r="C11" s="788"/>
      <c r="D11" s="788"/>
      <c r="E11" s="789" t="s">
        <v>77</v>
      </c>
      <c r="F11" s="790"/>
      <c r="G11" s="788"/>
      <c r="H11" s="789" t="s">
        <v>78</v>
      </c>
      <c r="I11" s="788"/>
      <c r="J11" s="805"/>
    </row>
    <row r="12" spans="1:14" ht="19.5" customHeight="1" x14ac:dyDescent="0.3">
      <c r="A12" s="792" t="s">
        <v>79</v>
      </c>
      <c r="B12" s="793"/>
      <c r="C12" s="793"/>
      <c r="D12" s="793"/>
      <c r="E12" s="761"/>
      <c r="F12" s="806">
        <f>COUNTA(C6:C6)</f>
        <v>1</v>
      </c>
      <c r="G12" s="807"/>
      <c r="H12" s="808"/>
      <c r="I12" s="796">
        <f>F9/E9</f>
        <v>1752.9318181818182</v>
      </c>
      <c r="J12" s="809"/>
    </row>
    <row r="13" spans="1:14" ht="18.75" x14ac:dyDescent="0.3">
      <c r="A13" s="792" t="s">
        <v>80</v>
      </c>
      <c r="B13" s="793"/>
      <c r="C13" s="793"/>
      <c r="D13" s="793"/>
      <c r="E13" s="761"/>
      <c r="F13" s="806">
        <f>COUNTA(H6:H6)</f>
        <v>0</v>
      </c>
      <c r="G13" s="807"/>
      <c r="H13" s="808"/>
      <c r="I13" s="796">
        <v>0</v>
      </c>
      <c r="J13" s="810"/>
    </row>
    <row r="14" spans="1:14" ht="18.75" x14ac:dyDescent="0.3">
      <c r="A14" s="792" t="s">
        <v>81</v>
      </c>
      <c r="B14" s="811"/>
      <c r="C14" s="811"/>
      <c r="D14" s="811"/>
      <c r="E14" s="761"/>
      <c r="F14" s="806">
        <f>COUNTA(M3:M7)</f>
        <v>0</v>
      </c>
      <c r="G14" s="807"/>
      <c r="H14" s="808"/>
      <c r="I14" s="796">
        <v>0</v>
      </c>
      <c r="J14" s="812"/>
    </row>
    <row r="15" spans="1:14" ht="19.5" thickBot="1" x14ac:dyDescent="0.35">
      <c r="A15" s="798" t="s">
        <v>56</v>
      </c>
      <c r="B15" s="799"/>
      <c r="C15" s="799"/>
      <c r="D15" s="799"/>
      <c r="E15" s="800"/>
      <c r="F15" s="801">
        <f>SUM(F12:F14)</f>
        <v>1</v>
      </c>
      <c r="G15" s="802"/>
      <c r="H15" s="800"/>
      <c r="I15" s="803">
        <f>F9/E9</f>
        <v>1752.9318181818182</v>
      </c>
      <c r="J15" s="804"/>
    </row>
    <row r="18" spans="2:3" x14ac:dyDescent="0.25">
      <c r="B18" s="15"/>
      <c r="C18" s="15"/>
    </row>
    <row r="19" spans="2:3" x14ac:dyDescent="0.25">
      <c r="B19" s="519"/>
      <c r="C19" s="15"/>
    </row>
    <row r="20" spans="2:3" x14ac:dyDescent="0.25">
      <c r="B20" s="15"/>
      <c r="C20" s="15"/>
    </row>
    <row r="21" spans="2:3" x14ac:dyDescent="0.25">
      <c r="B21" s="15"/>
      <c r="C21" s="15"/>
    </row>
  </sheetData>
  <mergeCells count="2">
    <mergeCell ref="C4:D4"/>
    <mergeCell ref="H4:I4"/>
  </mergeCells>
  <pageMargins left="0.7" right="0.7" top="0.75" bottom="0.75" header="0.3" footer="0.3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3" workbookViewId="0">
      <selection activeCell="A11" sqref="A11"/>
    </sheetView>
  </sheetViews>
  <sheetFormatPr defaultRowHeight="15" x14ac:dyDescent="0.25"/>
  <cols>
    <col min="5" max="5" width="14" customWidth="1"/>
    <col min="6" max="6" width="12.7109375" bestFit="1" customWidth="1"/>
    <col min="9" max="9" width="10.7109375" bestFit="1" customWidth="1"/>
  </cols>
  <sheetData>
    <row r="1" spans="1:12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1" x14ac:dyDescent="0.35">
      <c r="A2" s="10" t="s">
        <v>683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21" x14ac:dyDescent="0.35">
      <c r="A3" s="146"/>
      <c r="B3" s="146"/>
      <c r="C3" s="30"/>
      <c r="D3" s="31"/>
      <c r="E3" s="118" t="s">
        <v>45</v>
      </c>
      <c r="F3" s="32"/>
      <c r="G3" s="33"/>
      <c r="H3" s="30"/>
      <c r="I3" s="31"/>
      <c r="J3" s="118" t="s">
        <v>46</v>
      </c>
      <c r="K3" s="32"/>
      <c r="L3" s="33"/>
    </row>
    <row r="4" spans="1:12" ht="21" x14ac:dyDescent="0.35">
      <c r="A4" s="146"/>
      <c r="B4" s="146"/>
      <c r="C4" s="871" t="s">
        <v>39</v>
      </c>
      <c r="D4" s="872"/>
      <c r="E4" s="29"/>
      <c r="F4" s="28"/>
      <c r="G4" s="34"/>
      <c r="H4" s="873" t="s">
        <v>39</v>
      </c>
      <c r="I4" s="872"/>
      <c r="J4" s="29"/>
      <c r="K4" s="28"/>
      <c r="L4" s="34"/>
    </row>
    <row r="5" spans="1:12" ht="45" x14ac:dyDescent="0.25">
      <c r="A5" s="13" t="s">
        <v>48</v>
      </c>
      <c r="B5" s="529" t="s">
        <v>32</v>
      </c>
      <c r="C5" s="12" t="s">
        <v>40</v>
      </c>
      <c r="D5" s="12" t="s">
        <v>41</v>
      </c>
      <c r="E5" s="13" t="s">
        <v>42</v>
      </c>
      <c r="F5" s="47" t="s">
        <v>43</v>
      </c>
      <c r="G5" s="13" t="s">
        <v>44</v>
      </c>
      <c r="H5" s="12" t="s">
        <v>40</v>
      </c>
      <c r="I5" s="12" t="s">
        <v>41</v>
      </c>
      <c r="J5" s="521" t="s">
        <v>42</v>
      </c>
      <c r="K5" s="522" t="s">
        <v>43</v>
      </c>
      <c r="L5" s="13" t="s">
        <v>44</v>
      </c>
    </row>
    <row r="6" spans="1:12" x14ac:dyDescent="0.25">
      <c r="A6" s="526">
        <v>42864</v>
      </c>
      <c r="B6" s="528" t="s">
        <v>684</v>
      </c>
      <c r="C6" s="527" t="s">
        <v>279</v>
      </c>
      <c r="D6" s="524" t="s">
        <v>652</v>
      </c>
      <c r="E6" s="524">
        <v>78.5</v>
      </c>
      <c r="F6" s="525">
        <v>173039.38459999999</v>
      </c>
      <c r="G6" s="604">
        <v>2204.3200000000002</v>
      </c>
      <c r="H6" s="99"/>
      <c r="I6" s="99"/>
      <c r="J6" s="99"/>
      <c r="K6" s="99"/>
      <c r="L6" s="434"/>
    </row>
    <row r="7" spans="1:12" x14ac:dyDescent="0.25">
      <c r="A7" s="188"/>
      <c r="B7" s="189"/>
      <c r="C7" s="426"/>
      <c r="D7" s="15"/>
      <c r="E7" s="15"/>
      <c r="F7" s="511"/>
      <c r="G7" s="544"/>
      <c r="H7" s="15"/>
      <c r="I7" s="15"/>
      <c r="J7" s="15"/>
      <c r="K7" s="15"/>
      <c r="L7" s="294"/>
    </row>
    <row r="8" spans="1:12" x14ac:dyDescent="0.25">
      <c r="A8" s="146"/>
      <c r="B8" s="146"/>
      <c r="C8" s="530"/>
      <c r="D8" s="131"/>
      <c r="E8" s="154" t="s">
        <v>75</v>
      </c>
      <c r="F8" s="154" t="s">
        <v>4</v>
      </c>
      <c r="G8" s="147"/>
      <c r="H8" s="99"/>
      <c r="I8" s="99"/>
      <c r="J8" s="99"/>
      <c r="K8" s="99"/>
      <c r="L8" s="99"/>
    </row>
    <row r="9" spans="1:12" x14ac:dyDescent="0.25">
      <c r="A9" s="146"/>
      <c r="B9" s="146"/>
      <c r="C9" s="21"/>
      <c r="D9" s="22"/>
      <c r="E9" s="120">
        <f>SUM(E6:E8)</f>
        <v>78.5</v>
      </c>
      <c r="F9" s="121">
        <f>SUM(F6:F7)</f>
        <v>173039.38459999999</v>
      </c>
      <c r="G9" s="148"/>
      <c r="H9" s="146"/>
      <c r="I9" s="146"/>
      <c r="J9" s="146"/>
      <c r="K9" s="146"/>
      <c r="L9" s="146"/>
    </row>
    <row r="10" spans="1:12" ht="15.75" thickBot="1" x14ac:dyDescent="0.3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 ht="18.75" x14ac:dyDescent="0.3">
      <c r="A11" s="786" t="s">
        <v>63</v>
      </c>
      <c r="B11" s="787"/>
      <c r="C11" s="788"/>
      <c r="D11" s="788"/>
      <c r="E11" s="789" t="s">
        <v>77</v>
      </c>
      <c r="F11" s="790"/>
      <c r="G11" s="788"/>
      <c r="H11" s="789" t="s">
        <v>78</v>
      </c>
      <c r="I11" s="788"/>
      <c r="J11" s="805"/>
      <c r="K11" s="146"/>
      <c r="L11" s="146"/>
    </row>
    <row r="12" spans="1:12" ht="18.75" x14ac:dyDescent="0.3">
      <c r="A12" s="792" t="s">
        <v>79</v>
      </c>
      <c r="B12" s="793"/>
      <c r="C12" s="793"/>
      <c r="D12" s="793"/>
      <c r="E12" s="761"/>
      <c r="F12" s="806">
        <f>COUNTA(C6:C7)</f>
        <v>1</v>
      </c>
      <c r="G12" s="807"/>
      <c r="H12" s="808"/>
      <c r="I12" s="796">
        <f>F9/E9</f>
        <v>2204.323370700637</v>
      </c>
      <c r="J12" s="809"/>
      <c r="K12" s="146"/>
      <c r="L12" s="146"/>
    </row>
    <row r="13" spans="1:12" ht="18.75" x14ac:dyDescent="0.3">
      <c r="A13" s="792" t="s">
        <v>80</v>
      </c>
      <c r="B13" s="793"/>
      <c r="C13" s="793"/>
      <c r="D13" s="793"/>
      <c r="E13" s="761"/>
      <c r="F13" s="806">
        <f>COUNTA(H6:H7)</f>
        <v>0</v>
      </c>
      <c r="G13" s="807"/>
      <c r="H13" s="808"/>
      <c r="I13" s="796">
        <v>0</v>
      </c>
      <c r="J13" s="810"/>
      <c r="K13" s="146"/>
      <c r="L13" s="146"/>
    </row>
    <row r="14" spans="1:12" ht="19.5" thickBot="1" x14ac:dyDescent="0.35">
      <c r="A14" s="798" t="s">
        <v>56</v>
      </c>
      <c r="B14" s="799"/>
      <c r="C14" s="799"/>
      <c r="D14" s="799"/>
      <c r="E14" s="800"/>
      <c r="F14" s="801">
        <f>SUM(F12:F13)</f>
        <v>1</v>
      </c>
      <c r="G14" s="802"/>
      <c r="H14" s="800"/>
      <c r="I14" s="803">
        <f>F9/E9</f>
        <v>2204.323370700637</v>
      </c>
      <c r="J14" s="804"/>
      <c r="K14" s="146"/>
      <c r="L14" s="146"/>
    </row>
    <row r="16" spans="1:12" ht="26.25" x14ac:dyDescent="0.4">
      <c r="A16" s="11" t="s">
        <v>198</v>
      </c>
      <c r="B16" s="146"/>
      <c r="C16" s="146"/>
      <c r="D16" s="146"/>
      <c r="E16" s="146"/>
      <c r="F16" s="146"/>
      <c r="G16" s="146"/>
    </row>
    <row r="17" spans="1:12" ht="21" x14ac:dyDescent="0.35">
      <c r="A17" s="10" t="s">
        <v>691</v>
      </c>
      <c r="B17" s="146"/>
      <c r="C17" s="146"/>
      <c r="D17" s="146"/>
      <c r="E17" s="146"/>
      <c r="F17" s="146"/>
      <c r="G17" s="146"/>
    </row>
    <row r="18" spans="1:12" ht="21" x14ac:dyDescent="0.35">
      <c r="A18" s="146"/>
      <c r="B18" s="146"/>
      <c r="C18" s="871" t="s">
        <v>39</v>
      </c>
      <c r="D18" s="872"/>
      <c r="E18" s="531"/>
      <c r="F18" s="532"/>
      <c r="G18" s="533"/>
    </row>
    <row r="19" spans="1:12" ht="45" x14ac:dyDescent="0.25">
      <c r="A19" s="13" t="s">
        <v>48</v>
      </c>
      <c r="B19" s="529" t="s">
        <v>32</v>
      </c>
      <c r="C19" s="12" t="s">
        <v>40</v>
      </c>
      <c r="D19" s="12" t="s">
        <v>41</v>
      </c>
      <c r="E19" s="13" t="s">
        <v>42</v>
      </c>
      <c r="F19" s="47" t="s">
        <v>43</v>
      </c>
      <c r="G19" s="13" t="s">
        <v>44</v>
      </c>
    </row>
    <row r="20" spans="1:12" x14ac:dyDescent="0.25">
      <c r="A20" s="523">
        <v>42864</v>
      </c>
      <c r="B20" s="534" t="s">
        <v>685</v>
      </c>
      <c r="C20" s="535" t="s">
        <v>115</v>
      </c>
      <c r="D20" s="536" t="s">
        <v>686</v>
      </c>
      <c r="E20" s="536">
        <v>38.299999999999997</v>
      </c>
      <c r="F20" s="537">
        <v>339104.69569999998</v>
      </c>
      <c r="G20" s="538">
        <v>8853.91</v>
      </c>
    </row>
    <row r="21" spans="1:12" x14ac:dyDescent="0.25">
      <c r="A21" s="523">
        <v>42864</v>
      </c>
      <c r="B21" s="534" t="s">
        <v>687</v>
      </c>
      <c r="C21" s="539" t="s">
        <v>688</v>
      </c>
      <c r="D21" s="540" t="s">
        <v>279</v>
      </c>
      <c r="E21" s="540">
        <v>165.67</v>
      </c>
      <c r="F21" s="541">
        <v>1437459.7353000001</v>
      </c>
      <c r="G21" s="542">
        <v>8676.64</v>
      </c>
      <c r="H21" s="146"/>
      <c r="I21" s="146"/>
    </row>
    <row r="22" spans="1:12" s="146" customFormat="1" x14ac:dyDescent="0.25">
      <c r="A22" s="523">
        <v>42955</v>
      </c>
      <c r="B22" s="534" t="s">
        <v>689</v>
      </c>
      <c r="C22" s="539" t="s">
        <v>690</v>
      </c>
      <c r="D22" s="540" t="s">
        <v>274</v>
      </c>
      <c r="E22" s="540">
        <v>66.77</v>
      </c>
      <c r="F22" s="541">
        <v>593699.54</v>
      </c>
      <c r="G22" s="542">
        <v>8891.7099999999991</v>
      </c>
    </row>
    <row r="23" spans="1:12" s="146" customFormat="1" x14ac:dyDescent="0.25">
      <c r="A23" s="188"/>
      <c r="B23" s="189"/>
      <c r="C23" s="520"/>
      <c r="D23" s="489"/>
      <c r="E23" s="489"/>
      <c r="F23" s="543"/>
      <c r="G23" s="544"/>
      <c r="H23"/>
      <c r="I23"/>
    </row>
    <row r="24" spans="1:12" x14ac:dyDescent="0.25">
      <c r="A24" s="146"/>
      <c r="B24" s="146"/>
      <c r="C24" s="530"/>
      <c r="D24" s="131"/>
      <c r="E24" s="154" t="s">
        <v>75</v>
      </c>
      <c r="F24" s="154" t="s">
        <v>4</v>
      </c>
      <c r="G24" s="147"/>
    </row>
    <row r="25" spans="1:12" x14ac:dyDescent="0.25">
      <c r="A25" s="146"/>
      <c r="B25" s="146"/>
      <c r="C25" s="21"/>
      <c r="D25" s="22"/>
      <c r="E25" s="120">
        <f>SUM(E20:E24)</f>
        <v>270.73999999999995</v>
      </c>
      <c r="F25" s="121">
        <f>SUM(F20:F23)</f>
        <v>2370263.9709999999</v>
      </c>
      <c r="G25" s="148"/>
    </row>
    <row r="26" spans="1:12" ht="15.75" thickBot="1" x14ac:dyDescent="0.3">
      <c r="A26" s="146"/>
      <c r="B26" s="146"/>
      <c r="C26" s="146"/>
      <c r="D26" s="146"/>
      <c r="E26" s="146"/>
      <c r="F26" s="146"/>
      <c r="G26" s="146"/>
      <c r="H26" s="146"/>
      <c r="I26" s="146"/>
    </row>
    <row r="27" spans="1:12" ht="18.75" x14ac:dyDescent="0.3">
      <c r="A27" s="786" t="s">
        <v>63</v>
      </c>
      <c r="B27" s="787"/>
      <c r="C27" s="788"/>
      <c r="D27" s="788"/>
      <c r="E27" s="789" t="s">
        <v>77</v>
      </c>
      <c r="F27" s="790"/>
      <c r="G27" s="788"/>
      <c r="H27" s="789" t="s">
        <v>78</v>
      </c>
      <c r="I27" s="788"/>
      <c r="J27" s="791"/>
      <c r="K27" s="146"/>
      <c r="L27" s="146"/>
    </row>
    <row r="28" spans="1:12" s="146" customFormat="1" ht="18.75" x14ac:dyDescent="0.3">
      <c r="A28" s="792" t="s">
        <v>832</v>
      </c>
      <c r="B28" s="793"/>
      <c r="C28" s="793"/>
      <c r="D28" s="793"/>
      <c r="E28" s="761"/>
      <c r="F28" s="794">
        <f>COUNTA(C20:C23)</f>
        <v>3</v>
      </c>
      <c r="G28" s="795"/>
      <c r="H28" s="761"/>
      <c r="I28" s="796">
        <f>F25/E25</f>
        <v>8754.7609182241285</v>
      </c>
      <c r="J28" s="797"/>
    </row>
    <row r="29" spans="1:12" ht="19.5" thickBot="1" x14ac:dyDescent="0.35">
      <c r="A29" s="798" t="s">
        <v>56</v>
      </c>
      <c r="B29" s="799"/>
      <c r="C29" s="799"/>
      <c r="D29" s="799"/>
      <c r="E29" s="800"/>
      <c r="F29" s="801">
        <f>SUM(F28:F28)</f>
        <v>3</v>
      </c>
      <c r="G29" s="802"/>
      <c r="H29" s="800"/>
      <c r="I29" s="803">
        <f>SUM(I28)</f>
        <v>8754.7609182241285</v>
      </c>
      <c r="J29" s="804"/>
      <c r="K29" s="146"/>
      <c r="L29" s="146"/>
    </row>
    <row r="30" spans="1:12" x14ac:dyDescent="0.25">
      <c r="K30" s="146"/>
      <c r="L30" s="146"/>
    </row>
    <row r="31" spans="1:12" x14ac:dyDescent="0.25">
      <c r="K31" s="146"/>
    </row>
  </sheetData>
  <mergeCells count="3">
    <mergeCell ref="C4:D4"/>
    <mergeCell ref="H4:I4"/>
    <mergeCell ref="C18:D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L37" sqref="L37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10.85546875" customWidth="1"/>
    <col min="4" max="4" width="12.7109375" bestFit="1" customWidth="1"/>
    <col min="5" max="5" width="10.42578125" customWidth="1"/>
    <col min="6" max="6" width="11" customWidth="1"/>
    <col min="7" max="7" width="12.7109375" bestFit="1" customWidth="1"/>
    <col min="8" max="8" width="9.5703125" customWidth="1"/>
    <col min="9" max="9" width="10.140625" bestFit="1" customWidth="1"/>
    <col min="10" max="10" width="12.7109375" bestFit="1" customWidth="1"/>
    <col min="11" max="11" width="10.140625" customWidth="1"/>
    <col min="13" max="13" width="12.7109375" bestFit="1" customWidth="1"/>
  </cols>
  <sheetData>
    <row r="1" spans="1:14" ht="26.25" x14ac:dyDescent="0.4">
      <c r="A1" s="11" t="s">
        <v>198</v>
      </c>
    </row>
    <row r="2" spans="1:14" s="9" customFormat="1" ht="21" x14ac:dyDescent="0.35">
      <c r="A2" s="10" t="s">
        <v>35</v>
      </c>
    </row>
    <row r="3" spans="1:14" s="9" customFormat="1" ht="21" customHeight="1" x14ac:dyDescent="0.35">
      <c r="C3" s="877" t="s">
        <v>724</v>
      </c>
      <c r="D3" s="875"/>
      <c r="E3" s="876"/>
      <c r="F3" s="874" t="s">
        <v>30</v>
      </c>
      <c r="G3" s="875"/>
      <c r="H3" s="876"/>
      <c r="I3" s="874" t="s">
        <v>101</v>
      </c>
      <c r="J3" s="875"/>
      <c r="K3" s="876"/>
      <c r="L3" s="874" t="s">
        <v>37</v>
      </c>
      <c r="M3" s="875"/>
      <c r="N3" s="876"/>
    </row>
    <row r="4" spans="1:14" ht="30" x14ac:dyDescent="0.25">
      <c r="A4" s="1" t="s">
        <v>0</v>
      </c>
      <c r="B4" s="1" t="s">
        <v>1</v>
      </c>
      <c r="C4" s="560" t="s">
        <v>3</v>
      </c>
      <c r="D4" s="1" t="s">
        <v>4</v>
      </c>
      <c r="E4" s="8" t="s">
        <v>5</v>
      </c>
      <c r="F4" s="1" t="s">
        <v>3</v>
      </c>
      <c r="G4" s="1" t="s">
        <v>4</v>
      </c>
      <c r="H4" s="8" t="s">
        <v>5</v>
      </c>
      <c r="I4" s="1" t="s">
        <v>3</v>
      </c>
      <c r="J4" s="1" t="s">
        <v>4</v>
      </c>
      <c r="K4" s="8" t="s">
        <v>5</v>
      </c>
      <c r="L4" s="1" t="s">
        <v>3</v>
      </c>
      <c r="M4" s="1" t="s">
        <v>4</v>
      </c>
      <c r="N4" s="8" t="s">
        <v>5</v>
      </c>
    </row>
    <row r="5" spans="1:14" ht="17.25" customHeight="1" x14ac:dyDescent="0.25">
      <c r="A5" s="545">
        <v>42864</v>
      </c>
      <c r="B5" s="558" t="s">
        <v>725</v>
      </c>
      <c r="C5" s="562">
        <v>414</v>
      </c>
      <c r="D5" s="559">
        <v>67950.5625</v>
      </c>
      <c r="E5" s="556">
        <v>164.13179347826087</v>
      </c>
      <c r="F5" s="502"/>
      <c r="I5" s="563"/>
      <c r="J5" s="17"/>
      <c r="K5" s="429"/>
      <c r="L5" s="502"/>
      <c r="M5" s="564"/>
      <c r="N5" s="565"/>
    </row>
    <row r="6" spans="1:14" ht="17.25" customHeight="1" x14ac:dyDescent="0.25">
      <c r="A6" s="545">
        <v>42864</v>
      </c>
      <c r="B6" s="558" t="s">
        <v>726</v>
      </c>
      <c r="C6" s="561">
        <v>67</v>
      </c>
      <c r="D6" s="559">
        <v>11952.076999999999</v>
      </c>
      <c r="E6" s="556">
        <v>178.38920895522386</v>
      </c>
      <c r="F6" s="426"/>
      <c r="I6" s="16"/>
      <c r="J6" s="17"/>
      <c r="K6" s="429"/>
      <c r="L6" s="426"/>
      <c r="M6" s="15"/>
      <c r="N6" s="553"/>
    </row>
    <row r="7" spans="1:14" ht="17.25" customHeight="1" x14ac:dyDescent="0.25">
      <c r="A7" s="545">
        <v>42864</v>
      </c>
      <c r="B7" s="558" t="s">
        <v>727</v>
      </c>
      <c r="C7" s="561">
        <v>72.7</v>
      </c>
      <c r="D7" s="559">
        <v>13387.341200000001</v>
      </c>
      <c r="E7" s="556">
        <v>184.14500360338315</v>
      </c>
      <c r="F7" s="426"/>
      <c r="I7" s="426"/>
      <c r="L7" s="426"/>
      <c r="M7" s="15"/>
      <c r="N7" s="553"/>
    </row>
    <row r="8" spans="1:14" ht="17.25" customHeight="1" x14ac:dyDescent="0.25">
      <c r="A8" s="545">
        <v>42955</v>
      </c>
      <c r="B8" s="558" t="s">
        <v>728</v>
      </c>
      <c r="C8" s="561">
        <v>2523</v>
      </c>
      <c r="D8" s="559">
        <v>277667.42</v>
      </c>
      <c r="E8" s="556">
        <v>110.05446690447879</v>
      </c>
      <c r="F8" s="426"/>
      <c r="I8" s="426"/>
      <c r="L8" s="426"/>
      <c r="M8" s="15"/>
      <c r="N8" s="553"/>
    </row>
    <row r="9" spans="1:14" ht="17.25" customHeight="1" x14ac:dyDescent="0.25">
      <c r="A9" s="545">
        <v>42955</v>
      </c>
      <c r="B9" s="558" t="s">
        <v>729</v>
      </c>
      <c r="C9" s="561">
        <v>484</v>
      </c>
      <c r="D9" s="559">
        <v>59356.489000000001</v>
      </c>
      <c r="E9" s="556">
        <v>122.63737396694215</v>
      </c>
      <c r="F9" s="426"/>
      <c r="I9" s="426"/>
      <c r="L9" s="426"/>
      <c r="M9" s="15"/>
      <c r="N9" s="553"/>
    </row>
    <row r="10" spans="1:14" ht="17.25" customHeight="1" x14ac:dyDescent="0.25">
      <c r="A10" s="545">
        <v>42955</v>
      </c>
      <c r="B10" s="558" t="s">
        <v>730</v>
      </c>
      <c r="C10" s="561">
        <v>6318</v>
      </c>
      <c r="D10" s="559">
        <v>274328.89860000001</v>
      </c>
      <c r="E10" s="556">
        <v>43.420211870845208</v>
      </c>
      <c r="F10" s="426"/>
      <c r="I10" s="426"/>
      <c r="L10" s="426"/>
      <c r="M10" s="15"/>
      <c r="N10" s="553"/>
    </row>
    <row r="11" spans="1:14" ht="17.25" customHeight="1" x14ac:dyDescent="0.25">
      <c r="A11" s="545">
        <v>42955</v>
      </c>
      <c r="B11" s="558" t="s">
        <v>731</v>
      </c>
      <c r="C11" s="561">
        <v>352</v>
      </c>
      <c r="D11" s="559">
        <v>49547.764300000003</v>
      </c>
      <c r="E11" s="556">
        <v>140.7606940340909</v>
      </c>
      <c r="F11" s="426"/>
      <c r="I11" s="426"/>
      <c r="L11" s="426"/>
      <c r="M11" s="15"/>
      <c r="N11" s="553"/>
    </row>
    <row r="12" spans="1:14" ht="17.25" customHeight="1" x14ac:dyDescent="0.25">
      <c r="A12" s="545">
        <v>42955</v>
      </c>
      <c r="B12" s="558" t="s">
        <v>732</v>
      </c>
      <c r="C12" s="561">
        <v>3192</v>
      </c>
      <c r="D12" s="559">
        <v>406888.37170000002</v>
      </c>
      <c r="E12" s="556">
        <v>127.47129439223058</v>
      </c>
      <c r="F12" s="426"/>
      <c r="I12" s="426"/>
      <c r="L12" s="426"/>
      <c r="M12" s="15"/>
      <c r="N12" s="553"/>
    </row>
    <row r="13" spans="1:14" ht="17.25" customHeight="1" x14ac:dyDescent="0.25">
      <c r="A13" s="545">
        <v>42955</v>
      </c>
      <c r="B13" s="558" t="s">
        <v>733</v>
      </c>
      <c r="C13" s="561">
        <v>661</v>
      </c>
      <c r="D13" s="559">
        <v>77969.142699999997</v>
      </c>
      <c r="E13" s="556">
        <v>117.95634296520423</v>
      </c>
      <c r="F13" s="426"/>
      <c r="I13" s="426"/>
      <c r="L13" s="426"/>
      <c r="M13" s="15"/>
      <c r="N13" s="553"/>
    </row>
    <row r="14" spans="1:14" ht="17.25" customHeight="1" x14ac:dyDescent="0.25">
      <c r="A14" s="545">
        <v>42955</v>
      </c>
      <c r="B14" s="558" t="s">
        <v>734</v>
      </c>
      <c r="C14" s="561">
        <v>2851</v>
      </c>
      <c r="D14" s="559">
        <v>347972.89</v>
      </c>
      <c r="E14" s="556">
        <v>122.05292528937215</v>
      </c>
      <c r="F14" s="426"/>
      <c r="I14" s="426"/>
      <c r="L14" s="426"/>
      <c r="M14" s="15"/>
      <c r="N14" s="553"/>
    </row>
    <row r="15" spans="1:14" ht="17.25" customHeight="1" x14ac:dyDescent="0.25">
      <c r="A15" s="545">
        <v>42955</v>
      </c>
      <c r="B15" s="558" t="s">
        <v>735</v>
      </c>
      <c r="C15" s="561">
        <v>2922</v>
      </c>
      <c r="D15" s="559">
        <v>375252.92739999999</v>
      </c>
      <c r="E15" s="556">
        <v>128.4233153319644</v>
      </c>
      <c r="F15" s="426"/>
      <c r="I15" s="426"/>
      <c r="L15" s="426"/>
      <c r="M15" s="15"/>
      <c r="N15" s="553"/>
    </row>
    <row r="16" spans="1:14" s="146" customFormat="1" ht="17.25" customHeight="1" x14ac:dyDescent="0.25">
      <c r="A16" s="545">
        <v>42955</v>
      </c>
      <c r="B16" s="558" t="s">
        <v>736</v>
      </c>
      <c r="C16" s="561">
        <v>446</v>
      </c>
      <c r="D16" s="559">
        <v>61812.795700000002</v>
      </c>
      <c r="E16" s="556">
        <v>138.59371233183856</v>
      </c>
      <c r="F16" s="426"/>
      <c r="G16" s="15"/>
      <c r="H16" s="15"/>
      <c r="I16" s="426"/>
      <c r="J16" s="15"/>
      <c r="K16" s="15"/>
      <c r="L16" s="16"/>
      <c r="M16" s="555"/>
      <c r="N16" s="18"/>
    </row>
    <row r="17" spans="1:14" s="146" customFormat="1" ht="17.25" customHeight="1" x14ac:dyDescent="0.25">
      <c r="A17" s="545">
        <v>42955</v>
      </c>
      <c r="B17" s="558" t="s">
        <v>737</v>
      </c>
      <c r="C17" s="561">
        <v>1904</v>
      </c>
      <c r="D17" s="559">
        <v>221634.48790000001</v>
      </c>
      <c r="E17" s="547">
        <v>116.40466801470589</v>
      </c>
      <c r="F17" s="426"/>
      <c r="G17" s="15"/>
      <c r="H17" s="15"/>
      <c r="I17" s="426"/>
      <c r="J17" s="15"/>
      <c r="K17" s="15"/>
      <c r="L17" s="16"/>
      <c r="M17" s="555"/>
      <c r="N17" s="18"/>
    </row>
    <row r="18" spans="1:14" s="146" customFormat="1" ht="17.25" customHeight="1" x14ac:dyDescent="0.25">
      <c r="A18" s="545">
        <v>42955</v>
      </c>
      <c r="B18" s="558" t="s">
        <v>738</v>
      </c>
      <c r="C18" s="561">
        <v>3063</v>
      </c>
      <c r="D18" s="559">
        <v>370322.35869999998</v>
      </c>
      <c r="E18" s="547">
        <v>120.90184743715311</v>
      </c>
      <c r="F18" s="426"/>
      <c r="G18" s="15"/>
      <c r="H18" s="553"/>
      <c r="I18" s="426"/>
      <c r="J18" s="15"/>
      <c r="K18" s="15"/>
      <c r="L18" s="16"/>
      <c r="M18" s="555"/>
      <c r="N18" s="18"/>
    </row>
    <row r="19" spans="1:14" s="146" customFormat="1" ht="17.25" customHeight="1" x14ac:dyDescent="0.25">
      <c r="A19" s="545">
        <v>42955</v>
      </c>
      <c r="B19" s="558" t="s">
        <v>739</v>
      </c>
      <c r="C19" s="561">
        <v>683</v>
      </c>
      <c r="D19" s="559">
        <v>77456.3033</v>
      </c>
      <c r="E19" s="547">
        <v>113.40600775988287</v>
      </c>
      <c r="F19" s="426"/>
      <c r="G19" s="15"/>
      <c r="H19" s="553"/>
      <c r="I19" s="426"/>
      <c r="J19" s="15"/>
      <c r="K19" s="553"/>
      <c r="L19" s="16"/>
      <c r="M19" s="555"/>
      <c r="N19" s="18"/>
    </row>
    <row r="20" spans="1:14" s="146" customFormat="1" ht="17.25" customHeight="1" x14ac:dyDescent="0.25">
      <c r="A20" s="545">
        <v>42955</v>
      </c>
      <c r="B20" s="558" t="s">
        <v>740</v>
      </c>
      <c r="C20" s="561">
        <v>1720</v>
      </c>
      <c r="D20" s="559">
        <v>206811.6202</v>
      </c>
      <c r="E20" s="547">
        <v>120.23931406976745</v>
      </c>
      <c r="F20" s="426"/>
      <c r="G20" s="15"/>
      <c r="H20" s="553"/>
      <c r="I20" s="426"/>
      <c r="J20" s="15"/>
      <c r="K20" s="553"/>
      <c r="L20" s="16"/>
      <c r="M20" s="555"/>
      <c r="N20" s="18"/>
    </row>
    <row r="21" spans="1:14" s="146" customFormat="1" ht="17.25" customHeight="1" x14ac:dyDescent="0.25">
      <c r="A21" s="545">
        <v>42955</v>
      </c>
      <c r="B21" s="558" t="s">
        <v>741</v>
      </c>
      <c r="C21" s="561">
        <v>3135</v>
      </c>
      <c r="D21" s="559">
        <v>377454.87849999999</v>
      </c>
      <c r="E21" s="547">
        <v>120.40028022328548</v>
      </c>
      <c r="F21" s="426"/>
      <c r="G21" s="15"/>
      <c r="H21" s="553"/>
      <c r="I21" s="426"/>
      <c r="J21" s="15"/>
      <c r="K21" s="553"/>
      <c r="L21" s="16"/>
      <c r="M21" s="555"/>
      <c r="N21" s="18"/>
    </row>
    <row r="22" spans="1:14" s="146" customFormat="1" ht="17.25" customHeight="1" x14ac:dyDescent="0.25">
      <c r="A22" s="550">
        <v>42808</v>
      </c>
      <c r="B22" s="578" t="s">
        <v>693</v>
      </c>
      <c r="C22" s="426"/>
      <c r="D22" s="15"/>
      <c r="E22" s="553"/>
      <c r="F22" s="557">
        <v>2323</v>
      </c>
      <c r="G22" s="547">
        <v>528214.1348</v>
      </c>
      <c r="H22" s="547">
        <f>G22/F22</f>
        <v>227.38447473095135</v>
      </c>
      <c r="I22" s="426"/>
      <c r="J22" s="15"/>
      <c r="K22" s="553"/>
      <c r="L22" s="16"/>
      <c r="M22" s="555"/>
      <c r="N22" s="18"/>
    </row>
    <row r="23" spans="1:14" s="146" customFormat="1" ht="17.25" customHeight="1" x14ac:dyDescent="0.25">
      <c r="A23" s="550">
        <v>42808</v>
      </c>
      <c r="B23" s="578" t="s">
        <v>747</v>
      </c>
      <c r="C23" s="426"/>
      <c r="D23" s="15"/>
      <c r="E23" s="553"/>
      <c r="F23" s="549">
        <v>5543</v>
      </c>
      <c r="G23" s="547">
        <v>627019.40989999997</v>
      </c>
      <c r="H23" s="547">
        <f>G23/F23</f>
        <v>113.11914304528233</v>
      </c>
      <c r="I23" s="426"/>
      <c r="J23" s="15"/>
      <c r="K23" s="553"/>
      <c r="L23" s="16"/>
      <c r="M23" s="555"/>
      <c r="N23" s="18"/>
    </row>
    <row r="24" spans="1:14" s="146" customFormat="1" ht="17.25" customHeight="1" x14ac:dyDescent="0.25">
      <c r="A24" s="545">
        <v>42808</v>
      </c>
      <c r="B24" s="632" t="s">
        <v>692</v>
      </c>
      <c r="C24" s="426"/>
      <c r="D24" s="15"/>
      <c r="E24" s="553"/>
      <c r="F24" s="426">
        <v>2745</v>
      </c>
      <c r="G24" s="15">
        <v>528214.13</v>
      </c>
      <c r="H24" s="576">
        <v>192.43</v>
      </c>
      <c r="I24" s="426"/>
      <c r="J24" s="15"/>
      <c r="K24" s="553"/>
      <c r="L24" s="16"/>
      <c r="M24" s="555"/>
      <c r="N24" s="18"/>
    </row>
    <row r="25" spans="1:14" s="146" customFormat="1" ht="17.25" customHeight="1" x14ac:dyDescent="0.25">
      <c r="A25" s="545">
        <v>42808</v>
      </c>
      <c r="B25" s="548" t="s">
        <v>693</v>
      </c>
      <c r="C25" s="426"/>
      <c r="D25" s="15"/>
      <c r="E25" s="553"/>
      <c r="F25" s="426"/>
      <c r="G25" s="15"/>
      <c r="H25" s="553"/>
      <c r="I25" s="426"/>
      <c r="J25" s="15"/>
      <c r="K25" s="553"/>
      <c r="L25" s="16"/>
      <c r="M25" s="555"/>
      <c r="N25" s="18"/>
    </row>
    <row r="26" spans="1:14" s="146" customFormat="1" ht="17.25" customHeight="1" x14ac:dyDescent="0.25">
      <c r="A26" s="545">
        <v>42808</v>
      </c>
      <c r="B26" s="546" t="s">
        <v>694</v>
      </c>
      <c r="C26" s="19"/>
      <c r="D26" s="15"/>
      <c r="E26" s="20"/>
      <c r="F26" s="19"/>
      <c r="G26" s="15"/>
      <c r="H26" s="20"/>
      <c r="I26" s="16">
        <v>1008</v>
      </c>
      <c r="J26" s="17">
        <v>81571.434399999998</v>
      </c>
      <c r="K26" s="18">
        <v>80.924042063492067</v>
      </c>
      <c r="L26" s="19"/>
      <c r="M26" s="15"/>
      <c r="N26" s="20"/>
    </row>
    <row r="27" spans="1:14" ht="17.25" customHeight="1" x14ac:dyDescent="0.25">
      <c r="A27" s="545">
        <v>43081</v>
      </c>
      <c r="B27" s="546" t="s">
        <v>695</v>
      </c>
      <c r="C27" s="19"/>
      <c r="D27" s="15"/>
      <c r="E27" s="20"/>
      <c r="F27" s="19"/>
      <c r="G27" s="15"/>
      <c r="H27" s="20"/>
      <c r="I27" s="16">
        <v>1405</v>
      </c>
      <c r="J27" s="17">
        <v>90433.781000000003</v>
      </c>
      <c r="K27" s="18">
        <v>64.365680427046271</v>
      </c>
      <c r="L27" s="19"/>
      <c r="M27" s="15"/>
      <c r="N27" s="20"/>
    </row>
    <row r="28" spans="1:14" ht="17.25" customHeight="1" x14ac:dyDescent="0.25">
      <c r="A28" s="545">
        <v>43081</v>
      </c>
      <c r="B28" s="546" t="s">
        <v>696</v>
      </c>
      <c r="C28" s="19"/>
      <c r="D28" s="15"/>
      <c r="E28" s="20"/>
      <c r="F28" s="19"/>
      <c r="G28" s="15"/>
      <c r="H28" s="20"/>
      <c r="I28" s="16">
        <v>1230</v>
      </c>
      <c r="J28" s="17">
        <v>81999.089300000007</v>
      </c>
      <c r="K28" s="18">
        <v>66.665926260162607</v>
      </c>
      <c r="L28" s="19"/>
      <c r="M28" s="15"/>
      <c r="N28" s="20"/>
    </row>
    <row r="29" spans="1:14" ht="17.25" customHeight="1" x14ac:dyDescent="0.25">
      <c r="A29" s="545">
        <v>42808</v>
      </c>
      <c r="B29" s="546" t="s">
        <v>697</v>
      </c>
      <c r="C29" s="19"/>
      <c r="D29" s="15"/>
      <c r="E29" s="20"/>
      <c r="F29" s="19"/>
      <c r="G29" s="15"/>
      <c r="H29" s="20"/>
      <c r="I29" s="19"/>
      <c r="J29" s="15"/>
      <c r="K29" s="20"/>
      <c r="L29" s="16">
        <v>3425</v>
      </c>
      <c r="M29" s="199">
        <v>605633.67720000003</v>
      </c>
      <c r="N29" s="18">
        <v>176.82735100729928</v>
      </c>
    </row>
    <row r="30" spans="1:14" ht="17.25" customHeight="1" x14ac:dyDescent="0.25">
      <c r="A30" s="545">
        <v>42836</v>
      </c>
      <c r="B30" s="546" t="s">
        <v>698</v>
      </c>
      <c r="C30" s="19"/>
      <c r="D30" s="15"/>
      <c r="E30" s="20"/>
      <c r="F30" s="19"/>
      <c r="G30" s="15"/>
      <c r="H30" s="20"/>
      <c r="I30" s="19"/>
      <c r="J30" s="15"/>
      <c r="K30" s="20"/>
      <c r="L30" s="16">
        <v>1602</v>
      </c>
      <c r="M30" s="199">
        <v>116836.0554</v>
      </c>
      <c r="N30" s="18">
        <v>72.931370411985014</v>
      </c>
    </row>
    <row r="31" spans="1:14" s="122" customFormat="1" ht="27.75" customHeight="1" x14ac:dyDescent="0.25">
      <c r="A31" s="545">
        <v>42836</v>
      </c>
      <c r="B31" s="546" t="s">
        <v>699</v>
      </c>
      <c r="C31" s="19"/>
      <c r="D31" s="15"/>
      <c r="E31" s="20"/>
      <c r="F31" s="19"/>
      <c r="G31" s="15"/>
      <c r="H31" s="20"/>
      <c r="I31" s="19"/>
      <c r="J31" s="15"/>
      <c r="K31" s="20"/>
      <c r="L31" s="16">
        <v>1336</v>
      </c>
      <c r="M31" s="199">
        <v>96266.003100000002</v>
      </c>
      <c r="N31" s="18">
        <v>72.055391541916165</v>
      </c>
    </row>
    <row r="32" spans="1:14" ht="17.25" customHeight="1" x14ac:dyDescent="0.25">
      <c r="A32" s="545">
        <v>42836</v>
      </c>
      <c r="B32" s="546" t="s">
        <v>700</v>
      </c>
      <c r="C32" s="19"/>
      <c r="D32" s="15"/>
      <c r="E32" s="20"/>
      <c r="F32" s="19"/>
      <c r="G32" s="15"/>
      <c r="H32" s="20"/>
      <c r="I32" s="16"/>
      <c r="J32" s="17"/>
      <c r="K32" s="18"/>
      <c r="L32" s="19">
        <v>1155</v>
      </c>
      <c r="M32" s="15">
        <v>49300.387300000002</v>
      </c>
      <c r="N32" s="20">
        <v>42.684318008658011</v>
      </c>
    </row>
    <row r="33" spans="1:14" ht="17.25" customHeight="1" x14ac:dyDescent="0.25">
      <c r="A33" s="545">
        <v>42955</v>
      </c>
      <c r="B33" s="546" t="s">
        <v>701</v>
      </c>
      <c r="C33" s="19"/>
      <c r="D33" s="15"/>
      <c r="E33" s="20"/>
      <c r="F33" s="19"/>
      <c r="G33" s="15"/>
      <c r="H33" s="20"/>
      <c r="I33" s="19"/>
      <c r="J33" s="15"/>
      <c r="K33" s="20"/>
      <c r="L33" s="16">
        <v>4775</v>
      </c>
      <c r="M33" s="199">
        <v>486299.60009999998</v>
      </c>
      <c r="N33" s="18">
        <v>101.84284818848167</v>
      </c>
    </row>
    <row r="34" spans="1:14" ht="17.25" customHeight="1" x14ac:dyDescent="0.25">
      <c r="A34" s="545">
        <v>43081</v>
      </c>
      <c r="B34" s="546" t="s">
        <v>702</v>
      </c>
      <c r="C34" s="19"/>
      <c r="D34" s="15"/>
      <c r="E34" s="20"/>
      <c r="F34" s="19"/>
      <c r="G34" s="15"/>
      <c r="H34" s="20"/>
      <c r="I34" s="19"/>
      <c r="J34" s="15"/>
      <c r="K34" s="20"/>
      <c r="L34" s="16">
        <v>1085</v>
      </c>
      <c r="M34" s="199">
        <v>103560.42419999999</v>
      </c>
      <c r="N34" s="18">
        <v>95.447395576036854</v>
      </c>
    </row>
    <row r="35" spans="1:14" x14ac:dyDescent="0.25">
      <c r="B35" s="569"/>
      <c r="E35" s="23"/>
      <c r="H35" s="23"/>
      <c r="K35" s="23"/>
      <c r="N35" s="570"/>
    </row>
    <row r="36" spans="1:14" ht="17.25" customHeight="1" x14ac:dyDescent="0.25">
      <c r="A36" s="122"/>
      <c r="B36" s="122"/>
      <c r="C36" s="132" t="s">
        <v>82</v>
      </c>
      <c r="D36" s="132" t="s">
        <v>4</v>
      </c>
      <c r="E36" s="133"/>
      <c r="F36" s="132" t="s">
        <v>82</v>
      </c>
      <c r="G36" s="132" t="s">
        <v>4</v>
      </c>
      <c r="H36" s="133"/>
      <c r="I36" s="132" t="s">
        <v>82</v>
      </c>
      <c r="J36" s="132" t="s">
        <v>4</v>
      </c>
      <c r="K36" s="133"/>
      <c r="L36" s="132" t="s">
        <v>82</v>
      </c>
      <c r="M36" s="132" t="s">
        <v>4</v>
      </c>
      <c r="N36" s="134"/>
    </row>
    <row r="37" spans="1:14" ht="17.25" customHeight="1" x14ac:dyDescent="0.25">
      <c r="C37" s="123">
        <f>SUM(C5:C34)</f>
        <v>30807.7</v>
      </c>
      <c r="D37" s="124">
        <f>SUM(D5:D34)</f>
        <v>3277766.328699999</v>
      </c>
      <c r="E37" s="125"/>
      <c r="F37" s="123">
        <f>SUM(F9:F34)</f>
        <v>10611</v>
      </c>
      <c r="G37" s="124">
        <f>SUM(G9:G34)</f>
        <v>1683447.6746999999</v>
      </c>
      <c r="H37" s="125"/>
      <c r="I37" s="123">
        <f>SUM(I5:I34)</f>
        <v>3643</v>
      </c>
      <c r="J37" s="124">
        <f>SUM(J5:J34)</f>
        <v>254004.30469999998</v>
      </c>
      <c r="K37" s="125"/>
      <c r="L37" s="123">
        <f>SUM(L5:L34)</f>
        <v>13378</v>
      </c>
      <c r="M37" s="124">
        <f>SUM(M5:M34)</f>
        <v>1457896.1472999998</v>
      </c>
      <c r="N37" s="126"/>
    </row>
    <row r="38" spans="1:14" ht="17.25" customHeight="1" thickBot="1" x14ac:dyDescent="0.3"/>
    <row r="39" spans="1:14" ht="17.25" customHeight="1" x14ac:dyDescent="0.3">
      <c r="A39" s="786" t="s">
        <v>63</v>
      </c>
      <c r="B39" s="787"/>
      <c r="C39" s="788"/>
      <c r="D39" s="788"/>
      <c r="E39" s="789" t="s">
        <v>83</v>
      </c>
      <c r="F39" s="790"/>
      <c r="G39" s="788"/>
      <c r="H39" s="789" t="s">
        <v>84</v>
      </c>
      <c r="I39" s="788"/>
      <c r="J39" s="805"/>
    </row>
    <row r="40" spans="1:14" s="146" customFormat="1" ht="17.25" customHeight="1" x14ac:dyDescent="0.3">
      <c r="A40" s="813" t="s">
        <v>724</v>
      </c>
      <c r="B40" s="566"/>
      <c r="C40" s="567"/>
      <c r="D40" s="567"/>
      <c r="E40" s="814"/>
      <c r="F40" s="806">
        <f>COUNTA(C5:C34)</f>
        <v>17</v>
      </c>
      <c r="G40" s="567"/>
      <c r="H40" s="814"/>
      <c r="I40" s="568">
        <f>D37/C37</f>
        <v>106.39438610152654</v>
      </c>
      <c r="J40" s="797"/>
    </row>
    <row r="41" spans="1:14" ht="17.25" customHeight="1" x14ac:dyDescent="0.3">
      <c r="A41" s="792" t="s">
        <v>30</v>
      </c>
      <c r="B41" s="793"/>
      <c r="C41" s="793"/>
      <c r="D41" s="793"/>
      <c r="E41" s="761"/>
      <c r="F41" s="806">
        <f>COUNTA(F9:F34)</f>
        <v>3</v>
      </c>
      <c r="G41" s="807"/>
      <c r="H41" s="808"/>
      <c r="I41" s="815">
        <f>G37/F37</f>
        <v>158.65118035057958</v>
      </c>
      <c r="J41" s="809"/>
    </row>
    <row r="42" spans="1:14" ht="17.25" customHeight="1" x14ac:dyDescent="0.3">
      <c r="A42" s="792" t="s">
        <v>36</v>
      </c>
      <c r="B42" s="793"/>
      <c r="C42" s="793"/>
      <c r="D42" s="793"/>
      <c r="E42" s="761"/>
      <c r="F42" s="806">
        <f>COUNTA(I5:I34)</f>
        <v>3</v>
      </c>
      <c r="G42" s="807"/>
      <c r="H42" s="808"/>
      <c r="I42" s="815">
        <f>J37/I37</f>
        <v>69.723937606368366</v>
      </c>
      <c r="J42" s="810"/>
    </row>
    <row r="43" spans="1:14" ht="17.25" customHeight="1" thickBot="1" x14ac:dyDescent="0.35">
      <c r="A43" s="798" t="s">
        <v>37</v>
      </c>
      <c r="B43" s="816"/>
      <c r="C43" s="816"/>
      <c r="D43" s="816"/>
      <c r="E43" s="706"/>
      <c r="F43" s="801">
        <f>COUNTA(L5:L34)</f>
        <v>6</v>
      </c>
      <c r="G43" s="802"/>
      <c r="H43" s="800"/>
      <c r="I43" s="803">
        <f>M37/L37</f>
        <v>108.97713763641799</v>
      </c>
      <c r="J43" s="817"/>
    </row>
    <row r="44" spans="1:14" ht="17.25" customHeight="1" x14ac:dyDescent="0.25"/>
    <row r="45" spans="1:14" ht="17.25" customHeight="1" x14ac:dyDescent="0.25"/>
    <row r="46" spans="1:14" ht="17.25" customHeight="1" x14ac:dyDescent="0.25"/>
    <row r="47" spans="1:14" ht="17.25" customHeight="1" x14ac:dyDescent="0.25"/>
    <row r="48" spans="1:14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</sheetData>
  <mergeCells count="4">
    <mergeCell ref="F3:H3"/>
    <mergeCell ref="I3:K3"/>
    <mergeCell ref="L3:N3"/>
    <mergeCell ref="C3:E3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pane ySplit="4" topLeftCell="A26" activePane="bottomLeft" state="frozen"/>
      <selection pane="bottomLeft" activeCell="D34" sqref="D34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11.28515625" customWidth="1"/>
    <col min="4" max="4" width="13.85546875" bestFit="1" customWidth="1"/>
    <col min="5" max="5" width="9.42578125" customWidth="1"/>
    <col min="6" max="6" width="11.140625" customWidth="1"/>
    <col min="7" max="7" width="12.7109375" bestFit="1" customWidth="1"/>
    <col min="9" max="9" width="11" customWidth="1"/>
    <col min="10" max="10" width="12.7109375" bestFit="1" customWidth="1"/>
  </cols>
  <sheetData>
    <row r="1" spans="1:12" ht="26.25" x14ac:dyDescent="0.4">
      <c r="A1" s="11" t="s">
        <v>198</v>
      </c>
    </row>
    <row r="2" spans="1:12" s="9" customFormat="1" ht="21" x14ac:dyDescent="0.35">
      <c r="A2" s="10" t="s">
        <v>35</v>
      </c>
    </row>
    <row r="3" spans="1:12" s="9" customFormat="1" ht="21" customHeight="1" x14ac:dyDescent="0.35">
      <c r="C3" s="874" t="s">
        <v>38</v>
      </c>
      <c r="D3" s="875"/>
      <c r="E3" s="876"/>
      <c r="F3" s="878" t="s">
        <v>742</v>
      </c>
      <c r="G3" s="879"/>
      <c r="H3" s="880"/>
      <c r="I3" s="878" t="s">
        <v>31</v>
      </c>
      <c r="J3" s="879"/>
      <c r="K3" s="880"/>
    </row>
    <row r="4" spans="1:12" ht="30" x14ac:dyDescent="0.25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35" t="s">
        <v>3</v>
      </c>
      <c r="G4" s="135" t="s">
        <v>4</v>
      </c>
      <c r="H4" s="136" t="s">
        <v>5</v>
      </c>
      <c r="I4" s="135" t="s">
        <v>3</v>
      </c>
      <c r="J4" s="135" t="s">
        <v>4</v>
      </c>
      <c r="K4" s="136" t="s">
        <v>5</v>
      </c>
    </row>
    <row r="5" spans="1:12" ht="17.25" customHeight="1" x14ac:dyDescent="0.25">
      <c r="A5" s="545">
        <v>42864</v>
      </c>
      <c r="B5" s="546" t="s">
        <v>703</v>
      </c>
      <c r="C5" s="16">
        <v>2080</v>
      </c>
      <c r="D5" s="200">
        <v>144585.58110000001</v>
      </c>
      <c r="E5" s="18">
        <v>69.512298605769232</v>
      </c>
      <c r="F5" s="19"/>
      <c r="G5" s="15"/>
      <c r="H5" s="20"/>
      <c r="I5" s="19"/>
      <c r="J5" s="15"/>
      <c r="K5" s="20"/>
    </row>
    <row r="6" spans="1:12" ht="17.25" customHeight="1" x14ac:dyDescent="0.25">
      <c r="A6" s="545">
        <v>42864</v>
      </c>
      <c r="B6" s="546" t="s">
        <v>704</v>
      </c>
      <c r="C6" s="16">
        <v>1780</v>
      </c>
      <c r="D6" s="200">
        <v>126632.84</v>
      </c>
      <c r="E6" s="18">
        <v>71.142044943820224</v>
      </c>
      <c r="F6" s="19"/>
      <c r="G6" s="15"/>
      <c r="H6" s="20"/>
      <c r="I6" s="19"/>
      <c r="J6" s="15"/>
      <c r="K6" s="20"/>
    </row>
    <row r="7" spans="1:12" ht="17.25" customHeight="1" x14ac:dyDescent="0.25">
      <c r="A7" s="545">
        <v>42864</v>
      </c>
      <c r="B7" s="546" t="s">
        <v>705</v>
      </c>
      <c r="C7" s="16">
        <v>403</v>
      </c>
      <c r="D7" s="200">
        <v>88289.870800000004</v>
      </c>
      <c r="E7" s="18">
        <v>219.08156526054591</v>
      </c>
      <c r="F7" s="19"/>
      <c r="G7" s="15"/>
      <c r="H7" s="20"/>
      <c r="I7" s="19"/>
      <c r="J7" s="15"/>
      <c r="K7" s="20"/>
      <c r="L7" s="146"/>
    </row>
    <row r="8" spans="1:12" ht="17.25" customHeight="1" x14ac:dyDescent="0.25">
      <c r="A8" s="545">
        <v>42955</v>
      </c>
      <c r="B8" s="546" t="s">
        <v>706</v>
      </c>
      <c r="C8" s="16">
        <v>3471</v>
      </c>
      <c r="D8" s="200">
        <v>435358.63260000001</v>
      </c>
      <c r="E8" s="18">
        <v>125.42743664649957</v>
      </c>
      <c r="F8" s="19"/>
      <c r="G8" s="15"/>
      <c r="H8" s="20"/>
      <c r="I8" s="19"/>
      <c r="J8" s="15"/>
      <c r="K8" s="20"/>
      <c r="L8" s="146"/>
    </row>
    <row r="9" spans="1:12" ht="17.25" customHeight="1" x14ac:dyDescent="0.25">
      <c r="A9" s="545">
        <v>42955</v>
      </c>
      <c r="B9" s="546" t="s">
        <v>707</v>
      </c>
      <c r="C9" s="16">
        <v>3680</v>
      </c>
      <c r="D9" s="200">
        <v>438322.576</v>
      </c>
      <c r="E9" s="18">
        <v>119.10939565217392</v>
      </c>
      <c r="F9" s="19"/>
      <c r="G9" s="15"/>
      <c r="H9" s="20"/>
      <c r="I9" s="19"/>
      <c r="J9" s="15"/>
      <c r="K9" s="20"/>
      <c r="L9" s="146"/>
    </row>
    <row r="10" spans="1:12" ht="17.25" customHeight="1" x14ac:dyDescent="0.25">
      <c r="A10" s="545">
        <v>42808</v>
      </c>
      <c r="B10" s="546" t="s">
        <v>708</v>
      </c>
      <c r="C10" s="16">
        <v>2994</v>
      </c>
      <c r="D10" s="200">
        <v>503685.12910000002</v>
      </c>
      <c r="E10" s="18">
        <v>168.2315060454242</v>
      </c>
      <c r="F10" s="19"/>
      <c r="G10" s="15"/>
      <c r="H10" s="20"/>
      <c r="I10" s="19"/>
      <c r="J10" s="15"/>
      <c r="K10" s="20"/>
      <c r="L10" s="200"/>
    </row>
    <row r="11" spans="1:12" ht="17.25" customHeight="1" x14ac:dyDescent="0.25">
      <c r="A11" s="545">
        <v>42899</v>
      </c>
      <c r="B11" s="546" t="s">
        <v>709</v>
      </c>
      <c r="C11" s="16">
        <v>2104</v>
      </c>
      <c r="D11" s="200">
        <v>225216.24679999999</v>
      </c>
      <c r="E11" s="18">
        <v>107.04194239543726</v>
      </c>
      <c r="F11" s="19"/>
      <c r="G11" s="15"/>
      <c r="H11" s="20"/>
      <c r="I11" s="19"/>
      <c r="J11" s="15"/>
      <c r="K11" s="20"/>
      <c r="L11" s="200"/>
    </row>
    <row r="12" spans="1:12" ht="17.25" customHeight="1" x14ac:dyDescent="0.25">
      <c r="A12" s="545">
        <v>42899</v>
      </c>
      <c r="B12" s="546" t="s">
        <v>710</v>
      </c>
      <c r="C12" s="16">
        <v>16580</v>
      </c>
      <c r="D12" s="200">
        <v>1818566.5290000001</v>
      </c>
      <c r="E12" s="18">
        <v>109.6843503618818</v>
      </c>
      <c r="F12" s="19"/>
      <c r="G12" s="15"/>
      <c r="H12" s="20"/>
      <c r="I12" s="19"/>
      <c r="J12" s="15"/>
      <c r="K12" s="20"/>
      <c r="L12" s="200"/>
    </row>
    <row r="13" spans="1:12" ht="17.25" customHeight="1" x14ac:dyDescent="0.25">
      <c r="A13" s="545">
        <v>42899</v>
      </c>
      <c r="B13" s="546" t="s">
        <v>711</v>
      </c>
      <c r="C13" s="16">
        <v>5426</v>
      </c>
      <c r="D13" s="200">
        <v>403427.99349999998</v>
      </c>
      <c r="E13" s="18">
        <v>74.350901861408033</v>
      </c>
      <c r="F13" s="19"/>
      <c r="G13" s="15"/>
      <c r="H13" s="20"/>
      <c r="I13" s="19"/>
      <c r="J13" s="15"/>
      <c r="K13" s="20"/>
      <c r="L13" s="200"/>
    </row>
    <row r="14" spans="1:12" ht="17.25" customHeight="1" x14ac:dyDescent="0.25">
      <c r="A14" s="545">
        <v>42927</v>
      </c>
      <c r="B14" s="546" t="s">
        <v>712</v>
      </c>
      <c r="C14" s="16">
        <v>3180</v>
      </c>
      <c r="D14" s="200">
        <v>183379.86989999999</v>
      </c>
      <c r="E14" s="18">
        <v>57.666625754716975</v>
      </c>
      <c r="F14" s="19"/>
      <c r="G14" s="15"/>
      <c r="H14" s="20"/>
      <c r="I14" s="19"/>
      <c r="J14" s="15"/>
      <c r="K14" s="20"/>
      <c r="L14" s="200"/>
    </row>
    <row r="15" spans="1:12" ht="17.25" customHeight="1" x14ac:dyDescent="0.25">
      <c r="A15" s="545">
        <v>42927</v>
      </c>
      <c r="B15" s="546" t="s">
        <v>713</v>
      </c>
      <c r="C15" s="16">
        <v>2930</v>
      </c>
      <c r="D15" s="200">
        <v>177761.1741</v>
      </c>
      <c r="E15" s="18">
        <v>60.669342696245735</v>
      </c>
      <c r="F15" s="19"/>
      <c r="G15" s="15"/>
      <c r="H15" s="20"/>
      <c r="I15" s="19"/>
      <c r="J15" s="15"/>
      <c r="K15" s="20"/>
      <c r="L15" s="200"/>
    </row>
    <row r="16" spans="1:12" ht="17.25" customHeight="1" x14ac:dyDescent="0.25">
      <c r="A16" s="545">
        <v>42927</v>
      </c>
      <c r="B16" s="546" t="s">
        <v>714</v>
      </c>
      <c r="C16" s="16">
        <v>2800</v>
      </c>
      <c r="D16" s="200">
        <v>167026.87090000001</v>
      </c>
      <c r="E16" s="18">
        <v>59.652453892857146</v>
      </c>
      <c r="F16" s="19"/>
      <c r="G16" s="15"/>
      <c r="H16" s="20"/>
      <c r="I16" s="19"/>
      <c r="J16" s="15"/>
      <c r="K16" s="20"/>
      <c r="L16" s="200"/>
    </row>
    <row r="17" spans="1:12" ht="17.25" customHeight="1" x14ac:dyDescent="0.25">
      <c r="A17" s="545">
        <v>42927</v>
      </c>
      <c r="B17" s="546" t="s">
        <v>715</v>
      </c>
      <c r="C17" s="16">
        <v>3090</v>
      </c>
      <c r="D17" s="200">
        <v>179957.71489999999</v>
      </c>
      <c r="E17" s="18">
        <v>58.238742686084137</v>
      </c>
      <c r="F17" s="19"/>
      <c r="G17" s="15"/>
      <c r="H17" s="20"/>
      <c r="I17" s="19"/>
      <c r="J17" s="15"/>
      <c r="K17" s="20"/>
      <c r="L17" s="200"/>
    </row>
    <row r="18" spans="1:12" ht="17.25" customHeight="1" x14ac:dyDescent="0.25">
      <c r="A18" s="545">
        <v>42927</v>
      </c>
      <c r="B18" s="546" t="s">
        <v>716</v>
      </c>
      <c r="C18" s="16">
        <v>2910</v>
      </c>
      <c r="D18" s="200">
        <v>166450.91159999999</v>
      </c>
      <c r="E18" s="18">
        <v>57.199625979381437</v>
      </c>
      <c r="F18" s="19"/>
      <c r="G18" s="15"/>
      <c r="H18" s="20"/>
      <c r="I18" s="19"/>
      <c r="J18" s="15"/>
      <c r="K18" s="20"/>
      <c r="L18" s="200"/>
    </row>
    <row r="19" spans="1:12" s="146" customFormat="1" ht="17.25" customHeight="1" x14ac:dyDescent="0.25">
      <c r="A19" s="545">
        <v>42927</v>
      </c>
      <c r="B19" s="546" t="s">
        <v>717</v>
      </c>
      <c r="C19" s="240">
        <v>2710</v>
      </c>
      <c r="D19" s="241">
        <v>163113.48069999999</v>
      </c>
      <c r="E19" s="229">
        <v>60.189476273062724</v>
      </c>
      <c r="F19" s="19"/>
      <c r="G19" s="15"/>
      <c r="H19" s="20"/>
      <c r="I19" s="19"/>
      <c r="J19" s="15"/>
      <c r="K19" s="20"/>
      <c r="L19" s="213"/>
    </row>
    <row r="20" spans="1:12" s="146" customFormat="1" ht="17.25" customHeight="1" x14ac:dyDescent="0.25">
      <c r="A20" s="545">
        <v>42927</v>
      </c>
      <c r="B20" s="546" t="s">
        <v>718</v>
      </c>
      <c r="C20" s="240">
        <v>21330</v>
      </c>
      <c r="D20" s="241">
        <v>2377309.0455999998</v>
      </c>
      <c r="E20" s="229">
        <v>111.45377616502577</v>
      </c>
      <c r="F20" s="19"/>
      <c r="G20" s="15"/>
      <c r="H20" s="20"/>
      <c r="I20" s="19"/>
      <c r="J20" s="15"/>
      <c r="K20" s="20"/>
      <c r="L20" s="213"/>
    </row>
    <row r="21" spans="1:12" ht="17.25" customHeight="1" x14ac:dyDescent="0.25">
      <c r="A21" s="545">
        <v>42927</v>
      </c>
      <c r="B21" s="546" t="s">
        <v>719</v>
      </c>
      <c r="C21" s="16">
        <v>18460</v>
      </c>
      <c r="D21" s="200">
        <v>848769.45530000003</v>
      </c>
      <c r="E21" s="18">
        <v>45.978843732394367</v>
      </c>
      <c r="F21" s="19"/>
      <c r="G21" s="15"/>
      <c r="H21" s="20"/>
      <c r="I21" s="19"/>
      <c r="J21" s="15"/>
      <c r="K21" s="20"/>
      <c r="L21" s="200"/>
    </row>
    <row r="22" spans="1:12" ht="17.25" customHeight="1" x14ac:dyDescent="0.25">
      <c r="A22" s="545">
        <v>42927</v>
      </c>
      <c r="B22" s="546" t="s">
        <v>720</v>
      </c>
      <c r="C22" s="16">
        <v>22300</v>
      </c>
      <c r="D22" s="200">
        <v>1743364.9001</v>
      </c>
      <c r="E22" s="18">
        <v>78.177798210762333</v>
      </c>
      <c r="F22" s="19"/>
      <c r="G22" s="15"/>
      <c r="H22" s="20"/>
      <c r="I22" s="19"/>
      <c r="J22" s="15"/>
      <c r="K22" s="20"/>
      <c r="L22" s="200"/>
    </row>
    <row r="23" spans="1:12" ht="17.25" customHeight="1" x14ac:dyDescent="0.25">
      <c r="A23" s="545">
        <v>42927</v>
      </c>
      <c r="B23" s="546" t="s">
        <v>721</v>
      </c>
      <c r="C23" s="16">
        <v>9570</v>
      </c>
      <c r="D23" s="200">
        <v>815544.39930000005</v>
      </c>
      <c r="E23" s="18">
        <v>85.218850501567402</v>
      </c>
      <c r="F23" s="19"/>
      <c r="G23" s="15"/>
      <c r="H23" s="20"/>
      <c r="I23" s="19"/>
      <c r="J23" s="15"/>
      <c r="K23" s="20"/>
      <c r="L23" s="200"/>
    </row>
    <row r="24" spans="1:12" ht="17.25" customHeight="1" x14ac:dyDescent="0.25">
      <c r="A24" s="545">
        <v>42990</v>
      </c>
      <c r="B24" s="546" t="s">
        <v>722</v>
      </c>
      <c r="C24" s="16">
        <v>4800</v>
      </c>
      <c r="D24" s="200">
        <v>378955.54969999997</v>
      </c>
      <c r="E24" s="18">
        <v>78.949072854166658</v>
      </c>
      <c r="F24" s="19"/>
      <c r="G24" s="15"/>
      <c r="H24" s="20"/>
      <c r="I24" s="19"/>
      <c r="J24" s="15"/>
      <c r="K24" s="20"/>
      <c r="L24" s="200"/>
    </row>
    <row r="25" spans="1:12" ht="17.25" customHeight="1" x14ac:dyDescent="0.25">
      <c r="A25" s="545">
        <v>42990</v>
      </c>
      <c r="B25" s="546" t="s">
        <v>723</v>
      </c>
      <c r="C25" s="16">
        <v>5120</v>
      </c>
      <c r="D25" s="200">
        <v>403355.76669999998</v>
      </c>
      <c r="E25" s="18">
        <v>78.78042318359374</v>
      </c>
      <c r="F25" s="19"/>
      <c r="G25" s="15"/>
      <c r="H25" s="20"/>
      <c r="I25" s="19"/>
      <c r="J25" s="15"/>
      <c r="K25" s="20"/>
      <c r="L25" s="200"/>
    </row>
    <row r="26" spans="1:12" s="146" customFormat="1" ht="17.25" customHeight="1" x14ac:dyDescent="0.25">
      <c r="A26" s="571">
        <v>42899</v>
      </c>
      <c r="B26" s="572" t="s">
        <v>743</v>
      </c>
      <c r="C26" s="419"/>
      <c r="D26" s="551"/>
      <c r="E26" s="552"/>
      <c r="F26" s="573">
        <v>12005</v>
      </c>
      <c r="G26" s="574">
        <v>1648539.1257</v>
      </c>
      <c r="H26" s="574">
        <v>137.32104337359434</v>
      </c>
      <c r="I26" s="426"/>
      <c r="J26" s="15"/>
      <c r="K26" s="553"/>
      <c r="L26" s="554"/>
    </row>
    <row r="27" spans="1:12" s="146" customFormat="1" ht="17.25" customHeight="1" x14ac:dyDescent="0.25">
      <c r="A27" s="571">
        <v>42899</v>
      </c>
      <c r="B27" s="572" t="s">
        <v>744</v>
      </c>
      <c r="C27" s="419"/>
      <c r="D27" s="551"/>
      <c r="E27" s="552"/>
      <c r="F27" s="573">
        <v>4940</v>
      </c>
      <c r="G27" s="574">
        <v>582054.53330000001</v>
      </c>
      <c r="H27" s="574">
        <v>117.82480431174089</v>
      </c>
      <c r="I27" s="426"/>
      <c r="J27" s="15"/>
      <c r="K27" s="553"/>
      <c r="L27" s="554"/>
    </row>
    <row r="28" spans="1:12" s="146" customFormat="1" ht="17.25" customHeight="1" x14ac:dyDescent="0.25">
      <c r="A28" s="571">
        <v>42899</v>
      </c>
      <c r="B28" s="572" t="s">
        <v>745</v>
      </c>
      <c r="C28" s="419"/>
      <c r="D28" s="551"/>
      <c r="E28" s="552"/>
      <c r="F28" s="573">
        <v>325</v>
      </c>
      <c r="G28" s="574">
        <v>63913.909399999997</v>
      </c>
      <c r="H28" s="574">
        <v>196.65818276923076</v>
      </c>
      <c r="I28" s="426"/>
      <c r="J28" s="15"/>
      <c r="K28" s="553"/>
      <c r="L28" s="554"/>
    </row>
    <row r="29" spans="1:12" s="146" customFormat="1" ht="17.25" customHeight="1" x14ac:dyDescent="0.25">
      <c r="A29" s="621">
        <v>42780</v>
      </c>
      <c r="B29" s="580" t="s">
        <v>746</v>
      </c>
      <c r="C29" s="579"/>
      <c r="D29" s="579"/>
      <c r="E29" s="581"/>
      <c r="F29" s="579"/>
      <c r="G29" s="579"/>
      <c r="H29" s="582"/>
      <c r="I29" s="579">
        <v>1550</v>
      </c>
      <c r="J29" s="584">
        <v>397692.1777</v>
      </c>
      <c r="K29" s="585">
        <f>J29/I29</f>
        <v>256.57559851612905</v>
      </c>
      <c r="L29" s="583"/>
    </row>
    <row r="30" spans="1:12" s="146" customFormat="1" ht="17.25" customHeight="1" x14ac:dyDescent="0.25">
      <c r="A30" s="571">
        <v>42808</v>
      </c>
      <c r="B30" s="572" t="s">
        <v>747</v>
      </c>
      <c r="C30" s="419"/>
      <c r="D30" s="551"/>
      <c r="E30" s="552"/>
      <c r="F30" s="299"/>
      <c r="G30" s="291"/>
      <c r="H30" s="291"/>
      <c r="I30" s="426">
        <v>2323</v>
      </c>
      <c r="J30" s="65">
        <v>304303.0784</v>
      </c>
      <c r="K30" s="576">
        <f>J30/I30</f>
        <v>130.99572897115797</v>
      </c>
      <c r="L30" s="554"/>
    </row>
    <row r="31" spans="1:12" s="146" customFormat="1" ht="17.25" customHeight="1" x14ac:dyDescent="0.25">
      <c r="A31" s="571">
        <v>42955</v>
      </c>
      <c r="B31" s="572" t="s">
        <v>748</v>
      </c>
      <c r="C31" s="419"/>
      <c r="D31" s="551"/>
      <c r="E31" s="552"/>
      <c r="F31" s="299"/>
      <c r="G31" s="291"/>
      <c r="H31" s="291"/>
      <c r="I31" s="426">
        <v>4840</v>
      </c>
      <c r="J31" s="65">
        <v>197927.85490000001</v>
      </c>
      <c r="K31" s="576">
        <v>40.894184896694213</v>
      </c>
      <c r="L31" s="554"/>
    </row>
    <row r="32" spans="1:12" ht="17.25" customHeight="1" x14ac:dyDescent="0.25">
      <c r="A32" s="571">
        <v>42955</v>
      </c>
      <c r="B32" s="572" t="s">
        <v>749</v>
      </c>
      <c r="C32" s="19"/>
      <c r="D32" s="15"/>
      <c r="E32" s="20"/>
      <c r="F32" s="16"/>
      <c r="G32" s="17"/>
      <c r="H32" s="18"/>
      <c r="I32" s="19">
        <v>3445</v>
      </c>
      <c r="J32" s="65">
        <v>122077.0943</v>
      </c>
      <c r="K32" s="42">
        <v>35.436021567489114</v>
      </c>
      <c r="L32" s="200"/>
    </row>
    <row r="33" spans="1:12" ht="17.25" customHeight="1" x14ac:dyDescent="0.25">
      <c r="A33" s="571">
        <v>43081</v>
      </c>
      <c r="B33" s="572" t="s">
        <v>750</v>
      </c>
      <c r="C33" s="19"/>
      <c r="D33" s="15"/>
      <c r="E33" s="20"/>
      <c r="F33" s="19"/>
      <c r="G33" s="15"/>
      <c r="H33" s="20"/>
      <c r="I33" s="16">
        <v>2898</v>
      </c>
      <c r="J33" s="575">
        <v>420740.94650000002</v>
      </c>
      <c r="K33" s="577">
        <v>145.18321135265703</v>
      </c>
      <c r="L33" s="200"/>
    </row>
    <row r="34" spans="1:12" ht="17.25" customHeight="1" x14ac:dyDescent="0.25">
      <c r="A34" s="4"/>
      <c r="B34" s="2"/>
      <c r="C34" s="21"/>
      <c r="D34" s="22"/>
      <c r="E34" s="23"/>
      <c r="F34" s="21"/>
      <c r="G34" s="22"/>
      <c r="H34" s="23"/>
      <c r="I34" s="24"/>
      <c r="J34" s="25"/>
      <c r="K34" s="18"/>
      <c r="L34" s="200"/>
    </row>
    <row r="35" spans="1:12" ht="27.75" customHeight="1" x14ac:dyDescent="0.25">
      <c r="C35" s="132" t="s">
        <v>82</v>
      </c>
      <c r="D35" s="132" t="s">
        <v>4</v>
      </c>
      <c r="E35" s="133"/>
      <c r="F35" s="132" t="s">
        <v>82</v>
      </c>
      <c r="G35" s="132" t="s">
        <v>4</v>
      </c>
      <c r="H35" s="133"/>
      <c r="I35" s="132" t="s">
        <v>82</v>
      </c>
      <c r="J35" s="132" t="s">
        <v>4</v>
      </c>
      <c r="K35" s="134"/>
    </row>
    <row r="36" spans="1:12" x14ac:dyDescent="0.25">
      <c r="C36" s="123">
        <f>SUM(C5:C34)</f>
        <v>137718</v>
      </c>
      <c r="D36" s="124">
        <f>SUM(D5:D34)</f>
        <v>11789074.537700001</v>
      </c>
      <c r="E36" s="125"/>
      <c r="F36" s="123">
        <f>SUM(F5:F34)</f>
        <v>17270</v>
      </c>
      <c r="G36" s="124">
        <f>SUM(G5:G34)</f>
        <v>2294507.5683999998</v>
      </c>
      <c r="H36" s="125"/>
      <c r="I36" s="123">
        <f>SUM(I5:I34)</f>
        <v>15056</v>
      </c>
      <c r="J36" s="124">
        <f>SUM(J5:J34)</f>
        <v>1442741.1518000001</v>
      </c>
      <c r="K36" s="126"/>
    </row>
    <row r="37" spans="1:12" ht="15.75" thickBot="1" x14ac:dyDescent="0.3"/>
    <row r="38" spans="1:12" ht="18.75" x14ac:dyDescent="0.3">
      <c r="A38" s="786" t="s">
        <v>63</v>
      </c>
      <c r="B38" s="787"/>
      <c r="C38" s="788"/>
      <c r="D38" s="788"/>
      <c r="E38" s="789" t="s">
        <v>83</v>
      </c>
      <c r="F38" s="790"/>
      <c r="G38" s="788"/>
      <c r="H38" s="789" t="s">
        <v>84</v>
      </c>
      <c r="I38" s="788"/>
      <c r="J38" s="805"/>
    </row>
    <row r="39" spans="1:12" ht="18.75" x14ac:dyDescent="0.3">
      <c r="A39" s="792" t="s">
        <v>38</v>
      </c>
      <c r="B39" s="793"/>
      <c r="C39" s="793"/>
      <c r="D39" s="793"/>
      <c r="E39" s="761"/>
      <c r="F39" s="806">
        <f>COUNTA(C5:C34)</f>
        <v>21</v>
      </c>
      <c r="G39" s="807"/>
      <c r="H39" s="808"/>
      <c r="I39" s="720">
        <f>D36/C36</f>
        <v>85.60300423837117</v>
      </c>
      <c r="J39" s="809"/>
    </row>
    <row r="40" spans="1:12" ht="18.75" x14ac:dyDescent="0.3">
      <c r="A40" s="792" t="s">
        <v>742</v>
      </c>
      <c r="B40" s="793"/>
      <c r="C40" s="793"/>
      <c r="D40" s="793"/>
      <c r="E40" s="761"/>
      <c r="F40" s="806">
        <f>COUNTA(F5:F34)</f>
        <v>3</v>
      </c>
      <c r="G40" s="807"/>
      <c r="H40" s="808"/>
      <c r="I40" s="720">
        <f>G36/F36</f>
        <v>132.86088988998262</v>
      </c>
      <c r="J40" s="810"/>
    </row>
    <row r="41" spans="1:12" ht="19.5" thickBot="1" x14ac:dyDescent="0.35">
      <c r="A41" s="798" t="s">
        <v>31</v>
      </c>
      <c r="B41" s="816"/>
      <c r="C41" s="816"/>
      <c r="D41" s="816"/>
      <c r="E41" s="706"/>
      <c r="F41" s="801">
        <f>COUNTA(I5:I34)</f>
        <v>5</v>
      </c>
      <c r="G41" s="802"/>
      <c r="H41" s="800"/>
      <c r="I41" s="752">
        <f>J36/I36</f>
        <v>95.8249967986185</v>
      </c>
      <c r="J41" s="817"/>
    </row>
  </sheetData>
  <mergeCells count="3">
    <mergeCell ref="C3:E3"/>
    <mergeCell ref="F3:H3"/>
    <mergeCell ref="I3:K3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pane ySplit="4" topLeftCell="A17" activePane="bottomLeft" state="frozen"/>
      <selection pane="bottomLeft" activeCell="G37" sqref="G37"/>
    </sheetView>
  </sheetViews>
  <sheetFormatPr defaultRowHeight="15" x14ac:dyDescent="0.25"/>
  <cols>
    <col min="1" max="1" width="12.7109375" customWidth="1"/>
    <col min="2" max="2" width="11.140625" customWidth="1"/>
    <col min="3" max="3" width="14.28515625" customWidth="1"/>
    <col min="4" max="4" width="11.140625" bestFit="1" customWidth="1"/>
    <col min="5" max="5" width="9.140625" customWidth="1"/>
    <col min="6" max="6" width="10.85546875" customWidth="1"/>
    <col min="7" max="7" width="12.7109375" bestFit="1" customWidth="1"/>
    <col min="8" max="8" width="9.85546875" bestFit="1" customWidth="1"/>
    <col min="9" max="9" width="11" customWidth="1"/>
    <col min="10" max="10" width="11.140625" bestFit="1" customWidth="1"/>
    <col min="11" max="11" width="20" bestFit="1" customWidth="1"/>
    <col min="12" max="12" width="11" customWidth="1"/>
    <col min="13" max="13" width="10.140625" bestFit="1" customWidth="1"/>
    <col min="14" max="14" width="11.140625" bestFit="1" customWidth="1"/>
    <col min="15" max="15" width="11.140625" customWidth="1"/>
    <col min="16" max="16" width="11.140625" bestFit="1" customWidth="1"/>
    <col min="17" max="17" width="9.28515625" customWidth="1"/>
    <col min="18" max="18" width="11" customWidth="1"/>
    <col min="20" max="20" width="7.85546875" customWidth="1"/>
    <col min="24" max="24" width="10.140625" bestFit="1" customWidth="1"/>
  </cols>
  <sheetData>
    <row r="1" spans="1:11" ht="26.25" x14ac:dyDescent="0.4">
      <c r="A1" s="11" t="s">
        <v>198</v>
      </c>
    </row>
    <row r="2" spans="1:11" ht="21" x14ac:dyDescent="0.35">
      <c r="A2" s="10" t="s">
        <v>73</v>
      </c>
      <c r="B2" s="9"/>
      <c r="C2" s="104" t="s">
        <v>27</v>
      </c>
      <c r="D2" s="105"/>
      <c r="E2" s="106"/>
      <c r="F2" s="104" t="s">
        <v>27</v>
      </c>
      <c r="G2" s="105"/>
      <c r="H2" s="106"/>
      <c r="I2" s="110" t="s">
        <v>27</v>
      </c>
      <c r="J2" s="105"/>
      <c r="K2" s="106"/>
    </row>
    <row r="3" spans="1:11" s="9" customFormat="1" ht="21" x14ac:dyDescent="0.35">
      <c r="C3" s="107" t="s">
        <v>68</v>
      </c>
      <c r="D3" s="108"/>
      <c r="E3" s="109"/>
      <c r="F3" s="107" t="s">
        <v>72</v>
      </c>
      <c r="G3" s="108"/>
      <c r="H3" s="109"/>
      <c r="I3" s="112" t="s">
        <v>71</v>
      </c>
      <c r="J3" s="113"/>
      <c r="K3" s="114"/>
    </row>
    <row r="4" spans="1:11" s="48" customFormat="1" ht="30" x14ac:dyDescent="0.25">
      <c r="A4" s="8" t="s">
        <v>0</v>
      </c>
      <c r="B4" s="38" t="s">
        <v>32</v>
      </c>
      <c r="C4" s="137" t="s">
        <v>69</v>
      </c>
      <c r="D4" s="138" t="s">
        <v>4</v>
      </c>
      <c r="E4" s="143" t="s">
        <v>70</v>
      </c>
      <c r="F4" s="137" t="s">
        <v>69</v>
      </c>
      <c r="G4" s="138" t="s">
        <v>4</v>
      </c>
      <c r="H4" s="139" t="s">
        <v>70</v>
      </c>
      <c r="I4" s="140" t="s">
        <v>69</v>
      </c>
      <c r="J4" s="141" t="s">
        <v>4</v>
      </c>
      <c r="K4" s="142" t="s">
        <v>70</v>
      </c>
    </row>
    <row r="5" spans="1:11" x14ac:dyDescent="0.25">
      <c r="A5" s="571">
        <v>42808</v>
      </c>
      <c r="B5" s="572" t="s">
        <v>751</v>
      </c>
      <c r="C5" s="19"/>
      <c r="D5" s="65"/>
      <c r="E5" s="42"/>
      <c r="F5" s="678">
        <v>27</v>
      </c>
      <c r="G5" s="586">
        <v>42310.9977</v>
      </c>
      <c r="H5" s="587">
        <v>1567.07</v>
      </c>
      <c r="I5" s="19"/>
      <c r="J5" s="15"/>
      <c r="K5" s="42"/>
    </row>
    <row r="6" spans="1:11" x14ac:dyDescent="0.25">
      <c r="A6" s="571">
        <v>42808</v>
      </c>
      <c r="B6" s="572" t="s">
        <v>752</v>
      </c>
      <c r="C6" s="19"/>
      <c r="D6" s="65"/>
      <c r="E6" s="42"/>
      <c r="F6" s="678">
        <v>27</v>
      </c>
      <c r="G6" s="586">
        <v>42310.9977</v>
      </c>
      <c r="H6" s="587">
        <v>1567.07</v>
      </c>
      <c r="I6" s="19"/>
      <c r="J6" s="15"/>
      <c r="K6" s="42"/>
    </row>
    <row r="7" spans="1:11" x14ac:dyDescent="0.25">
      <c r="A7" s="571">
        <v>42836</v>
      </c>
      <c r="B7" s="572" t="s">
        <v>753</v>
      </c>
      <c r="C7" s="19"/>
      <c r="D7" s="65"/>
      <c r="E7" s="42"/>
      <c r="F7" s="679">
        <v>30</v>
      </c>
      <c r="G7" s="574">
        <v>35304.447899999999</v>
      </c>
      <c r="H7" s="588">
        <v>1176.81</v>
      </c>
      <c r="I7" s="19"/>
      <c r="J7" s="15"/>
      <c r="K7" s="42"/>
    </row>
    <row r="8" spans="1:11" x14ac:dyDescent="0.25">
      <c r="A8" s="571">
        <v>42836</v>
      </c>
      <c r="B8" s="572" t="s">
        <v>754</v>
      </c>
      <c r="C8" s="19"/>
      <c r="D8" s="65"/>
      <c r="E8" s="42"/>
      <c r="F8" s="679">
        <v>30</v>
      </c>
      <c r="G8" s="574">
        <v>35649.760499999997</v>
      </c>
      <c r="H8" s="588">
        <v>1188.33</v>
      </c>
      <c r="I8" s="19"/>
      <c r="J8" s="15"/>
      <c r="K8" s="42"/>
    </row>
    <row r="9" spans="1:11" x14ac:dyDescent="0.25">
      <c r="A9" s="571">
        <v>42899</v>
      </c>
      <c r="B9" s="572" t="s">
        <v>755</v>
      </c>
      <c r="C9" s="19"/>
      <c r="D9" s="65"/>
      <c r="E9" s="42"/>
      <c r="F9" s="679">
        <v>31</v>
      </c>
      <c r="G9" s="574">
        <v>34340.379000000001</v>
      </c>
      <c r="H9" s="588">
        <v>1107.75</v>
      </c>
      <c r="I9" s="19"/>
      <c r="J9" s="15"/>
      <c r="K9" s="42"/>
    </row>
    <row r="10" spans="1:11" x14ac:dyDescent="0.25">
      <c r="A10" s="571">
        <v>42899</v>
      </c>
      <c r="B10" s="572" t="s">
        <v>756</v>
      </c>
      <c r="C10" s="19"/>
      <c r="D10" s="65"/>
      <c r="E10" s="42"/>
      <c r="F10" s="591">
        <v>32</v>
      </c>
      <c r="G10" s="574">
        <v>35857.8122</v>
      </c>
      <c r="H10" s="516">
        <f>G10/F10</f>
        <v>1120.55663125</v>
      </c>
      <c r="I10" s="19"/>
      <c r="J10" s="15"/>
      <c r="K10" s="42"/>
    </row>
    <row r="11" spans="1:11" x14ac:dyDescent="0.25">
      <c r="A11" s="571">
        <v>42899</v>
      </c>
      <c r="B11" s="572" t="s">
        <v>757</v>
      </c>
      <c r="C11" s="19"/>
      <c r="D11" s="65"/>
      <c r="E11" s="42"/>
      <c r="F11" s="679">
        <v>29</v>
      </c>
      <c r="G11" s="574">
        <v>35952.9159</v>
      </c>
      <c r="H11" s="588">
        <v>1239.76</v>
      </c>
      <c r="I11" s="19"/>
      <c r="J11" s="15"/>
      <c r="K11" s="42"/>
    </row>
    <row r="12" spans="1:11" x14ac:dyDescent="0.25">
      <c r="A12" s="571">
        <v>42899</v>
      </c>
      <c r="B12" s="572" t="s">
        <v>758</v>
      </c>
      <c r="C12" s="19"/>
      <c r="D12" s="65"/>
      <c r="E12" s="42"/>
      <c r="F12" s="679">
        <v>32</v>
      </c>
      <c r="G12" s="574">
        <v>36000.467799999999</v>
      </c>
      <c r="H12" s="588">
        <v>1125.01</v>
      </c>
      <c r="I12" s="19"/>
      <c r="J12" s="15"/>
      <c r="K12" s="42"/>
    </row>
    <row r="13" spans="1:11" x14ac:dyDescent="0.25">
      <c r="A13" s="571">
        <v>42899</v>
      </c>
      <c r="B13" s="572" t="s">
        <v>759</v>
      </c>
      <c r="C13" s="19"/>
      <c r="D13" s="65"/>
      <c r="E13" s="42"/>
      <c r="F13" s="679">
        <v>32</v>
      </c>
      <c r="G13" s="574">
        <v>36211.809500000003</v>
      </c>
      <c r="H13" s="588">
        <v>1131.6199999999999</v>
      </c>
      <c r="I13" s="19"/>
      <c r="J13" s="15"/>
      <c r="K13" s="42"/>
    </row>
    <row r="14" spans="1:11" x14ac:dyDescent="0.25">
      <c r="A14" s="571">
        <v>42899</v>
      </c>
      <c r="B14" s="572" t="s">
        <v>760</v>
      </c>
      <c r="C14" s="19"/>
      <c r="D14" s="65"/>
      <c r="E14" s="42"/>
      <c r="F14" s="679">
        <v>29</v>
      </c>
      <c r="G14" s="574">
        <v>36211.809500000003</v>
      </c>
      <c r="H14" s="588">
        <v>1248.68</v>
      </c>
      <c r="I14" s="19"/>
      <c r="J14" s="15"/>
      <c r="K14" s="42"/>
    </row>
    <row r="15" spans="1:11" x14ac:dyDescent="0.25">
      <c r="A15" s="571">
        <v>42899</v>
      </c>
      <c r="B15" s="572" t="s">
        <v>761</v>
      </c>
      <c r="C15" s="426"/>
      <c r="D15" s="65"/>
      <c r="E15" s="576"/>
      <c r="F15" s="679">
        <v>32</v>
      </c>
      <c r="G15" s="574">
        <v>35049.4303</v>
      </c>
      <c r="H15" s="588">
        <v>1095.29</v>
      </c>
      <c r="I15" s="426"/>
      <c r="J15" s="15"/>
      <c r="K15" s="576"/>
    </row>
    <row r="16" spans="1:11" x14ac:dyDescent="0.25">
      <c r="A16" s="571">
        <v>42899</v>
      </c>
      <c r="B16" s="572" t="s">
        <v>762</v>
      </c>
      <c r="C16" s="426"/>
      <c r="D16" s="65"/>
      <c r="E16" s="576"/>
      <c r="F16" s="679">
        <v>29</v>
      </c>
      <c r="G16" s="574">
        <v>34890.924099999997</v>
      </c>
      <c r="H16" s="588">
        <v>1203.1400000000001</v>
      </c>
      <c r="I16" s="426"/>
      <c r="J16" s="15"/>
      <c r="K16" s="576"/>
    </row>
    <row r="17" spans="1:11" x14ac:dyDescent="0.25">
      <c r="A17" s="571">
        <v>42927</v>
      </c>
      <c r="B17" s="572" t="s">
        <v>763</v>
      </c>
      <c r="C17" s="426"/>
      <c r="D17" s="65"/>
      <c r="E17" s="576"/>
      <c r="F17" s="679">
        <v>35</v>
      </c>
      <c r="G17" s="574">
        <v>52038.789799999999</v>
      </c>
      <c r="H17" s="588">
        <v>1486.82</v>
      </c>
      <c r="I17" s="426"/>
      <c r="J17" s="15"/>
      <c r="K17" s="576"/>
    </row>
    <row r="18" spans="1:11" x14ac:dyDescent="0.25">
      <c r="A18" s="571">
        <v>42927</v>
      </c>
      <c r="B18" s="572" t="s">
        <v>764</v>
      </c>
      <c r="C18" s="426"/>
      <c r="D18" s="65"/>
      <c r="E18" s="576"/>
      <c r="F18" s="679">
        <v>23</v>
      </c>
      <c r="G18" s="574">
        <v>44266.217499999999</v>
      </c>
      <c r="H18" s="588">
        <v>1924.62</v>
      </c>
      <c r="I18" s="426"/>
      <c r="J18" s="15"/>
      <c r="K18" s="576"/>
    </row>
    <row r="19" spans="1:11" x14ac:dyDescent="0.25">
      <c r="A19" s="571">
        <v>42927</v>
      </c>
      <c r="B19" s="572" t="s">
        <v>765</v>
      </c>
      <c r="C19" s="426"/>
      <c r="D19" s="65"/>
      <c r="E19" s="576"/>
      <c r="F19" s="679">
        <v>32</v>
      </c>
      <c r="G19" s="574">
        <v>38316.551099999997</v>
      </c>
      <c r="H19" s="588">
        <v>1197.3900000000001</v>
      </c>
      <c r="I19" s="426"/>
      <c r="J19" s="15"/>
      <c r="K19" s="576"/>
    </row>
    <row r="20" spans="1:11" x14ac:dyDescent="0.25">
      <c r="A20" s="571">
        <v>42927</v>
      </c>
      <c r="B20" s="572" t="s">
        <v>766</v>
      </c>
      <c r="C20" s="426"/>
      <c r="D20" s="65"/>
      <c r="E20" s="576"/>
      <c r="F20" s="679">
        <v>35.5</v>
      </c>
      <c r="G20" s="574">
        <v>52142.286099999998</v>
      </c>
      <c r="H20" s="588">
        <v>1468.8</v>
      </c>
      <c r="I20" s="426"/>
      <c r="J20" s="15"/>
      <c r="K20" s="576"/>
    </row>
    <row r="21" spans="1:11" x14ac:dyDescent="0.25">
      <c r="A21" s="571">
        <v>42927</v>
      </c>
      <c r="B21" s="572" t="s">
        <v>767</v>
      </c>
      <c r="C21" s="426"/>
      <c r="D21" s="65"/>
      <c r="E21" s="576"/>
      <c r="F21" s="679">
        <v>36.5</v>
      </c>
      <c r="G21" s="574">
        <v>88957.349400000006</v>
      </c>
      <c r="H21" s="588">
        <v>2437.19</v>
      </c>
      <c r="I21" s="426"/>
      <c r="J21" s="15"/>
      <c r="K21" s="576"/>
    </row>
    <row r="22" spans="1:11" x14ac:dyDescent="0.25">
      <c r="A22" s="571">
        <v>42927</v>
      </c>
      <c r="B22" s="572" t="s">
        <v>768</v>
      </c>
      <c r="C22" s="426"/>
      <c r="D22" s="65"/>
      <c r="E22" s="576"/>
      <c r="F22" s="679">
        <v>28</v>
      </c>
      <c r="G22" s="574">
        <v>37904.268100000001</v>
      </c>
      <c r="H22" s="588">
        <v>1353.72</v>
      </c>
      <c r="I22" s="426"/>
      <c r="J22" s="15"/>
      <c r="K22" s="576"/>
    </row>
    <row r="23" spans="1:11" x14ac:dyDescent="0.25">
      <c r="A23" s="571">
        <v>42927</v>
      </c>
      <c r="B23" s="572" t="s">
        <v>769</v>
      </c>
      <c r="C23" s="426"/>
      <c r="D23" s="65"/>
      <c r="E23" s="576"/>
      <c r="F23" s="679">
        <v>30.5</v>
      </c>
      <c r="G23" s="574">
        <v>38161.945</v>
      </c>
      <c r="H23" s="588">
        <v>1251.21</v>
      </c>
      <c r="I23" s="426"/>
      <c r="J23" s="15"/>
      <c r="K23" s="576"/>
    </row>
    <row r="24" spans="1:11" x14ac:dyDescent="0.25">
      <c r="A24" s="571">
        <v>42927</v>
      </c>
      <c r="B24" s="572" t="s">
        <v>770</v>
      </c>
      <c r="C24" s="426"/>
      <c r="D24" s="65"/>
      <c r="E24" s="576"/>
      <c r="F24" s="679">
        <v>31.5</v>
      </c>
      <c r="G24" s="574">
        <v>38213.480300000003</v>
      </c>
      <c r="H24" s="588">
        <v>1213.1300000000001</v>
      </c>
      <c r="I24" s="426"/>
      <c r="J24" s="15"/>
      <c r="K24" s="576"/>
    </row>
    <row r="25" spans="1:11" x14ac:dyDescent="0.25">
      <c r="A25" s="571">
        <v>42927</v>
      </c>
      <c r="B25" s="572" t="s">
        <v>771</v>
      </c>
      <c r="C25" s="426"/>
      <c r="D25" s="65"/>
      <c r="E25" s="576"/>
      <c r="F25" s="679">
        <v>25</v>
      </c>
      <c r="G25" s="574">
        <v>43748.922299999998</v>
      </c>
      <c r="H25" s="588">
        <v>1749.96</v>
      </c>
      <c r="I25" s="426"/>
      <c r="J25" s="15"/>
      <c r="K25" s="576"/>
    </row>
    <row r="26" spans="1:11" x14ac:dyDescent="0.25">
      <c r="A26" s="571">
        <v>42955</v>
      </c>
      <c r="B26" s="572" t="s">
        <v>772</v>
      </c>
      <c r="C26" s="426"/>
      <c r="D26" s="65"/>
      <c r="E26" s="576"/>
      <c r="F26" s="679">
        <v>28</v>
      </c>
      <c r="G26" s="574">
        <v>42300.0746</v>
      </c>
      <c r="H26" s="588">
        <v>1510.72</v>
      </c>
      <c r="I26" s="426"/>
      <c r="J26" s="15"/>
      <c r="K26" s="576"/>
    </row>
    <row r="27" spans="1:11" x14ac:dyDescent="0.25">
      <c r="A27" s="571">
        <v>42955</v>
      </c>
      <c r="B27" s="572" t="s">
        <v>773</v>
      </c>
      <c r="C27" s="19"/>
      <c r="D27" s="65"/>
      <c r="E27" s="42"/>
      <c r="F27" s="679">
        <v>25.25</v>
      </c>
      <c r="G27" s="574">
        <v>41650.104200000002</v>
      </c>
      <c r="H27" s="588">
        <v>1649.51</v>
      </c>
      <c r="I27" s="19"/>
      <c r="J27" s="15"/>
      <c r="K27" s="42"/>
    </row>
    <row r="28" spans="1:11" s="49" customFormat="1" x14ac:dyDescent="0.25">
      <c r="A28" s="571">
        <v>42955</v>
      </c>
      <c r="B28" s="572" t="s">
        <v>774</v>
      </c>
      <c r="C28" s="19"/>
      <c r="D28" s="65"/>
      <c r="E28" s="42"/>
      <c r="F28" s="679">
        <v>27.5</v>
      </c>
      <c r="G28" s="574">
        <v>42300.0746</v>
      </c>
      <c r="H28" s="588">
        <v>1538.18</v>
      </c>
      <c r="I28" s="19"/>
      <c r="J28" s="15"/>
      <c r="K28" s="42"/>
    </row>
    <row r="29" spans="1:11" x14ac:dyDescent="0.25">
      <c r="A29" s="571">
        <v>43053</v>
      </c>
      <c r="B29" s="572" t="s">
        <v>775</v>
      </c>
      <c r="C29" s="19"/>
      <c r="D29" s="65"/>
      <c r="E29" s="42"/>
      <c r="F29" s="679">
        <v>23</v>
      </c>
      <c r="G29" s="574">
        <v>43342.387199999997</v>
      </c>
      <c r="H29" s="588">
        <v>1884.45</v>
      </c>
      <c r="I29" s="19"/>
      <c r="J29" s="15"/>
      <c r="K29" s="42"/>
    </row>
    <row r="30" spans="1:11" x14ac:dyDescent="0.25">
      <c r="A30" s="571">
        <v>43053</v>
      </c>
      <c r="B30" s="572" t="s">
        <v>776</v>
      </c>
      <c r="C30" s="19"/>
      <c r="D30" s="65"/>
      <c r="E30" s="42"/>
      <c r="F30" s="679">
        <v>32</v>
      </c>
      <c r="G30" s="574">
        <v>45452.019099999998</v>
      </c>
      <c r="H30" s="588">
        <v>1420.38</v>
      </c>
      <c r="I30" s="19"/>
      <c r="J30" s="15"/>
      <c r="K30" s="42"/>
    </row>
    <row r="31" spans="1:11" s="10" customFormat="1" ht="21" x14ac:dyDescent="0.35">
      <c r="A31" s="571">
        <v>43081</v>
      </c>
      <c r="B31" s="572" t="s">
        <v>777</v>
      </c>
      <c r="C31" s="19"/>
      <c r="D31" s="65"/>
      <c r="E31" s="42"/>
      <c r="F31" s="679">
        <v>28</v>
      </c>
      <c r="G31" s="574">
        <v>37938.228900000002</v>
      </c>
      <c r="H31" s="588">
        <v>1354.94</v>
      </c>
      <c r="I31" s="19"/>
      <c r="J31" s="15"/>
      <c r="K31" s="42"/>
    </row>
    <row r="32" spans="1:11" x14ac:dyDescent="0.25">
      <c r="A32" s="571">
        <v>43081</v>
      </c>
      <c r="B32" s="572" t="s">
        <v>778</v>
      </c>
      <c r="C32" s="19"/>
      <c r="D32" s="65"/>
      <c r="E32" s="42"/>
      <c r="F32" s="679">
        <v>25</v>
      </c>
      <c r="G32" s="574">
        <v>38745.578999999998</v>
      </c>
      <c r="H32" s="588">
        <v>1549.82</v>
      </c>
      <c r="I32" s="19"/>
      <c r="J32" s="15"/>
      <c r="K32" s="42"/>
    </row>
    <row r="33" spans="1:11" x14ac:dyDescent="0.25">
      <c r="A33" s="571">
        <v>42808</v>
      </c>
      <c r="B33" s="572" t="s">
        <v>779</v>
      </c>
      <c r="C33" s="19"/>
      <c r="D33" s="65"/>
      <c r="E33" s="42"/>
      <c r="F33" s="676"/>
      <c r="G33" s="201"/>
      <c r="H33" s="42"/>
      <c r="I33" s="591">
        <v>81</v>
      </c>
      <c r="J33" s="574">
        <v>138191.75899999999</v>
      </c>
      <c r="K33" s="589">
        <v>1706.07</v>
      </c>
    </row>
    <row r="34" spans="1:11" x14ac:dyDescent="0.25">
      <c r="A34" s="571">
        <v>42927</v>
      </c>
      <c r="B34" s="572" t="s">
        <v>780</v>
      </c>
      <c r="C34" s="19"/>
      <c r="D34" s="65"/>
      <c r="E34" s="42"/>
      <c r="F34" s="676"/>
      <c r="G34" s="201"/>
      <c r="H34" s="42"/>
      <c r="I34" s="573">
        <v>118</v>
      </c>
      <c r="J34" s="574">
        <v>107805.2681</v>
      </c>
      <c r="K34" s="590">
        <v>913.6</v>
      </c>
    </row>
    <row r="35" spans="1:11" x14ac:dyDescent="0.25">
      <c r="A35" s="4"/>
      <c r="B35" s="27"/>
      <c r="C35" s="21"/>
      <c r="D35" s="84"/>
      <c r="E35" s="46"/>
      <c r="F35" s="677"/>
      <c r="G35" s="201"/>
      <c r="H35" s="46"/>
      <c r="I35" s="21"/>
      <c r="J35" s="22"/>
      <c r="K35" s="46"/>
    </row>
    <row r="36" spans="1:11" x14ac:dyDescent="0.25">
      <c r="A36" s="49"/>
      <c r="B36" s="49"/>
      <c r="C36" s="184" t="s">
        <v>87</v>
      </c>
      <c r="D36" s="184" t="s">
        <v>4</v>
      </c>
      <c r="E36" s="49"/>
      <c r="F36" s="184" t="s">
        <v>87</v>
      </c>
      <c r="G36" s="184" t="s">
        <v>4</v>
      </c>
      <c r="H36" s="49"/>
      <c r="I36" s="184" t="s">
        <v>87</v>
      </c>
      <c r="J36" s="184" t="s">
        <v>4</v>
      </c>
      <c r="K36" s="49"/>
    </row>
    <row r="37" spans="1:11" x14ac:dyDescent="0.25">
      <c r="C37" s="182">
        <f>SUM(C5:C35)</f>
        <v>0</v>
      </c>
      <c r="D37" s="183">
        <f>SUM(D5:D35)</f>
        <v>0</v>
      </c>
      <c r="F37" s="182">
        <f>SUM(F5:F35)</f>
        <v>825.75</v>
      </c>
      <c r="G37" s="183">
        <f>SUM(G5:G35)</f>
        <v>1165570.0293000001</v>
      </c>
      <c r="I37" s="182">
        <f>SUM(I5:I35)</f>
        <v>199</v>
      </c>
      <c r="J37" s="183">
        <f>SUM(J5:J35)</f>
        <v>245997.02710000001</v>
      </c>
    </row>
    <row r="38" spans="1:11" ht="15.75" thickBot="1" x14ac:dyDescent="0.3"/>
    <row r="39" spans="1:11" ht="21" x14ac:dyDescent="0.35">
      <c r="A39" s="754" t="s">
        <v>63</v>
      </c>
      <c r="B39" s="755"/>
      <c r="C39" s="885" t="s">
        <v>85</v>
      </c>
      <c r="D39" s="886"/>
      <c r="E39" s="756" t="s">
        <v>86</v>
      </c>
      <c r="F39" s="757"/>
      <c r="G39" s="887" t="s">
        <v>87</v>
      </c>
      <c r="H39" s="888"/>
      <c r="I39" s="758" t="s">
        <v>88</v>
      </c>
      <c r="J39" s="759"/>
      <c r="K39" s="760" t="s">
        <v>89</v>
      </c>
    </row>
    <row r="40" spans="1:11" ht="18.75" x14ac:dyDescent="0.3">
      <c r="A40" s="881" t="s">
        <v>27</v>
      </c>
      <c r="B40" s="882"/>
      <c r="C40" s="680" t="s">
        <v>68</v>
      </c>
      <c r="D40" s="837"/>
      <c r="E40" s="840"/>
      <c r="F40" s="841">
        <f>COUNTA(C5:C35)</f>
        <v>0</v>
      </c>
      <c r="G40" s="686"/>
      <c r="H40" s="844">
        <f>SUM(C5:C35)</f>
        <v>0</v>
      </c>
      <c r="I40" s="847"/>
      <c r="J40" s="685"/>
      <c r="K40" s="850"/>
    </row>
    <row r="41" spans="1:11" ht="18.75" x14ac:dyDescent="0.3">
      <c r="A41" s="881"/>
      <c r="B41" s="882"/>
      <c r="C41" s="838" t="s">
        <v>72</v>
      </c>
      <c r="D41" s="839"/>
      <c r="E41" s="842"/>
      <c r="F41" s="843">
        <f>COUNTA(F5:F35)</f>
        <v>28</v>
      </c>
      <c r="G41" s="845"/>
      <c r="H41" s="846">
        <f>SUM(F5:F35)</f>
        <v>825.75</v>
      </c>
      <c r="I41" s="848"/>
      <c r="J41" s="849">
        <f>G37/F37</f>
        <v>1411.528948592189</v>
      </c>
      <c r="K41" s="851">
        <f>G37/F37</f>
        <v>1411.528948592189</v>
      </c>
    </row>
    <row r="42" spans="1:11" ht="19.5" thickBot="1" x14ac:dyDescent="0.35">
      <c r="A42" s="883"/>
      <c r="B42" s="884"/>
      <c r="C42" s="852" t="s">
        <v>71</v>
      </c>
      <c r="D42" s="853"/>
      <c r="E42" s="854"/>
      <c r="F42" s="855">
        <f>COUNTA(I5:I35)</f>
        <v>2</v>
      </c>
      <c r="G42" s="856"/>
      <c r="H42" s="857">
        <f>SUM(I5:I35)</f>
        <v>199</v>
      </c>
      <c r="I42" s="858"/>
      <c r="J42" s="859">
        <f>J37/I37</f>
        <v>1236.1659653266331</v>
      </c>
      <c r="K42" s="860">
        <f>J37/F42</f>
        <v>122998.51355</v>
      </c>
    </row>
  </sheetData>
  <mergeCells count="3">
    <mergeCell ref="A40:B42"/>
    <mergeCell ref="C39:D39"/>
    <mergeCell ref="G39:H3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R43" sqref="R43"/>
    </sheetView>
  </sheetViews>
  <sheetFormatPr defaultRowHeight="15" x14ac:dyDescent="0.25"/>
  <cols>
    <col min="1" max="2" width="11.5703125" customWidth="1"/>
    <col min="3" max="3" width="11.7109375" customWidth="1"/>
    <col min="4" max="4" width="12.28515625" customWidth="1"/>
    <col min="5" max="5" width="9.140625" bestFit="1" customWidth="1"/>
    <col min="6" max="6" width="12.85546875" bestFit="1" customWidth="1"/>
    <col min="7" max="7" width="11.140625" bestFit="1" customWidth="1"/>
    <col min="8" max="8" width="9.140625" bestFit="1" customWidth="1"/>
    <col min="9" max="9" width="11" customWidth="1"/>
    <col min="10" max="10" width="13.42578125" bestFit="1" customWidth="1"/>
    <col min="12" max="12" width="11.7109375" customWidth="1"/>
    <col min="13" max="13" width="10.28515625" customWidth="1"/>
    <col min="14" max="14" width="12.42578125" bestFit="1" customWidth="1"/>
    <col min="15" max="15" width="11" customWidth="1"/>
    <col min="16" max="16" width="12.140625" customWidth="1"/>
    <col min="17" max="17" width="14.85546875" bestFit="1" customWidth="1"/>
    <col min="18" max="18" width="11" customWidth="1"/>
    <col min="19" max="19" width="11.140625" bestFit="1" customWidth="1"/>
    <col min="21" max="21" width="10.85546875" customWidth="1"/>
    <col min="22" max="22" width="11.140625" bestFit="1" customWidth="1"/>
    <col min="24" max="24" width="10.5703125" customWidth="1"/>
    <col min="25" max="25" width="10.140625" bestFit="1" customWidth="1"/>
    <col min="27" max="27" width="10.5703125" customWidth="1"/>
    <col min="28" max="28" width="11.140625" bestFit="1" customWidth="1"/>
  </cols>
  <sheetData>
    <row r="1" spans="1:29" ht="26.25" x14ac:dyDescent="0.4">
      <c r="A1" s="11" t="s">
        <v>198</v>
      </c>
    </row>
    <row r="2" spans="1:29" ht="21" x14ac:dyDescent="0.35">
      <c r="A2" s="10" t="s">
        <v>91</v>
      </c>
    </row>
    <row r="3" spans="1:29" ht="21" x14ac:dyDescent="0.35">
      <c r="A3" s="9"/>
      <c r="B3" s="9"/>
      <c r="C3" s="111" t="s">
        <v>28</v>
      </c>
      <c r="D3" s="105"/>
      <c r="E3" s="106"/>
      <c r="F3" s="111" t="s">
        <v>28</v>
      </c>
      <c r="G3" s="105"/>
      <c r="H3" s="106"/>
      <c r="I3" s="111" t="s">
        <v>28</v>
      </c>
      <c r="J3" s="105"/>
      <c r="K3" s="106"/>
      <c r="L3" s="104" t="s">
        <v>29</v>
      </c>
      <c r="M3" s="105"/>
      <c r="N3" s="106"/>
      <c r="O3" s="104" t="s">
        <v>29</v>
      </c>
      <c r="P3" s="105"/>
      <c r="Q3" s="106"/>
      <c r="R3" s="110" t="s">
        <v>29</v>
      </c>
      <c r="S3" s="105"/>
      <c r="T3" s="106"/>
      <c r="U3" s="104" t="s">
        <v>90</v>
      </c>
      <c r="V3" s="105"/>
      <c r="W3" s="106"/>
      <c r="X3" s="104" t="s">
        <v>90</v>
      </c>
      <c r="Y3" s="105"/>
      <c r="Z3" s="106"/>
      <c r="AA3" s="110" t="s">
        <v>90</v>
      </c>
      <c r="AB3" s="105"/>
      <c r="AC3" s="106"/>
    </row>
    <row r="4" spans="1:29" x14ac:dyDescent="0.25">
      <c r="C4" s="107" t="s">
        <v>68</v>
      </c>
      <c r="D4" s="108"/>
      <c r="E4" s="109"/>
      <c r="F4" s="107" t="s">
        <v>72</v>
      </c>
      <c r="G4" s="108"/>
      <c r="H4" s="109"/>
      <c r="I4" s="107" t="s">
        <v>71</v>
      </c>
      <c r="J4" s="108"/>
      <c r="K4" s="109"/>
      <c r="L4" s="107" t="s">
        <v>68</v>
      </c>
      <c r="M4" s="108"/>
      <c r="N4" s="109"/>
      <c r="O4" s="107" t="s">
        <v>72</v>
      </c>
      <c r="P4" s="108"/>
      <c r="Q4" s="109"/>
      <c r="R4" s="112" t="s">
        <v>71</v>
      </c>
      <c r="S4" s="113"/>
      <c r="T4" s="114"/>
      <c r="U4" s="107" t="s">
        <v>68</v>
      </c>
      <c r="V4" s="108"/>
      <c r="W4" s="109"/>
      <c r="X4" s="107" t="s">
        <v>72</v>
      </c>
      <c r="Y4" s="108"/>
      <c r="Z4" s="109"/>
      <c r="AA4" s="112" t="s">
        <v>71</v>
      </c>
      <c r="AB4" s="113"/>
      <c r="AC4" s="114"/>
    </row>
    <row r="5" spans="1:29" ht="31.5" customHeight="1" x14ac:dyDescent="0.25">
      <c r="A5" s="8" t="s">
        <v>0</v>
      </c>
      <c r="B5" s="38" t="s">
        <v>32</v>
      </c>
      <c r="C5" s="137" t="s">
        <v>69</v>
      </c>
      <c r="D5" s="138" t="s">
        <v>4</v>
      </c>
      <c r="E5" s="143" t="s">
        <v>70</v>
      </c>
      <c r="F5" s="137" t="s">
        <v>69</v>
      </c>
      <c r="G5" s="138" t="s">
        <v>4</v>
      </c>
      <c r="H5" s="143" t="s">
        <v>70</v>
      </c>
      <c r="I5" s="137" t="s">
        <v>69</v>
      </c>
      <c r="J5" s="138" t="s">
        <v>4</v>
      </c>
      <c r="K5" s="143" t="s">
        <v>70</v>
      </c>
      <c r="L5" s="137" t="s">
        <v>69</v>
      </c>
      <c r="M5" s="138" t="s">
        <v>4</v>
      </c>
      <c r="N5" s="143" t="s">
        <v>70</v>
      </c>
      <c r="O5" s="137" t="s">
        <v>69</v>
      </c>
      <c r="P5" s="138" t="s">
        <v>4</v>
      </c>
      <c r="Q5" s="139" t="s">
        <v>70</v>
      </c>
      <c r="R5" s="140" t="s">
        <v>69</v>
      </c>
      <c r="S5" s="141" t="s">
        <v>4</v>
      </c>
      <c r="T5" s="142" t="s">
        <v>70</v>
      </c>
      <c r="U5" s="137" t="s">
        <v>69</v>
      </c>
      <c r="V5" s="138" t="s">
        <v>4</v>
      </c>
      <c r="W5" s="143" t="s">
        <v>70</v>
      </c>
      <c r="X5" s="137" t="s">
        <v>69</v>
      </c>
      <c r="Y5" s="138" t="s">
        <v>4</v>
      </c>
      <c r="Z5" s="139" t="s">
        <v>70</v>
      </c>
      <c r="AA5" s="140" t="s">
        <v>69</v>
      </c>
      <c r="AB5" s="141" t="s">
        <v>4</v>
      </c>
      <c r="AC5" s="142" t="s">
        <v>70</v>
      </c>
    </row>
    <row r="6" spans="1:29" x14ac:dyDescent="0.25">
      <c r="A6" s="571">
        <v>42927</v>
      </c>
      <c r="B6" s="572" t="s">
        <v>781</v>
      </c>
      <c r="E6" s="565"/>
      <c r="F6" s="593">
        <v>64</v>
      </c>
      <c r="G6" s="574">
        <v>23493.660800000001</v>
      </c>
      <c r="H6" s="573">
        <v>367.09</v>
      </c>
      <c r="I6" s="19"/>
      <c r="J6" s="65"/>
      <c r="K6" s="42"/>
      <c r="L6" s="19"/>
      <c r="M6" s="65"/>
      <c r="N6" s="42"/>
      <c r="O6" s="19"/>
      <c r="P6" s="65"/>
      <c r="Q6" s="20"/>
      <c r="R6" s="19"/>
      <c r="S6" s="65"/>
      <c r="T6" s="42"/>
      <c r="U6" s="19"/>
      <c r="V6" s="65"/>
      <c r="W6" s="42"/>
      <c r="X6" s="19"/>
      <c r="Y6" s="65"/>
      <c r="Z6" s="20"/>
      <c r="AA6" s="19"/>
      <c r="AB6" s="15"/>
      <c r="AC6" s="20"/>
    </row>
    <row r="7" spans="1:29" x14ac:dyDescent="0.25">
      <c r="A7" s="571">
        <v>42899</v>
      </c>
      <c r="B7" s="572" t="s">
        <v>782</v>
      </c>
      <c r="D7" s="146"/>
      <c r="F7" s="19"/>
      <c r="G7" s="202"/>
      <c r="H7" s="42"/>
      <c r="I7" s="19">
        <v>87</v>
      </c>
      <c r="J7" s="65">
        <v>15799.7649</v>
      </c>
      <c r="K7" s="42">
        <v>181.61</v>
      </c>
      <c r="L7" s="19"/>
      <c r="M7" s="65"/>
      <c r="N7" s="42"/>
      <c r="O7" s="19"/>
      <c r="P7" s="65"/>
      <c r="Q7" s="20"/>
      <c r="R7" s="19"/>
      <c r="S7" s="65"/>
      <c r="T7" s="42"/>
      <c r="U7" s="19"/>
      <c r="V7" s="65"/>
      <c r="W7" s="42"/>
      <c r="X7" s="19"/>
      <c r="Y7" s="65"/>
      <c r="Z7" s="20"/>
      <c r="AA7" s="19"/>
      <c r="AB7" s="15"/>
      <c r="AC7" s="20"/>
    </row>
    <row r="8" spans="1:29" s="146" customFormat="1" x14ac:dyDescent="0.25">
      <c r="A8" s="571">
        <v>42899</v>
      </c>
      <c r="B8" s="572" t="s">
        <v>783</v>
      </c>
      <c r="F8" s="19"/>
      <c r="G8" s="592"/>
      <c r="H8" s="576"/>
      <c r="I8" s="19">
        <v>82</v>
      </c>
      <c r="J8" s="65">
        <v>69308.442800000004</v>
      </c>
      <c r="K8" s="576">
        <v>845.22</v>
      </c>
      <c r="L8" s="19"/>
      <c r="M8" s="65"/>
      <c r="N8" s="576"/>
      <c r="O8" s="19"/>
      <c r="P8" s="65"/>
      <c r="Q8" s="553"/>
      <c r="R8" s="19"/>
      <c r="S8" s="65"/>
      <c r="T8" s="576"/>
      <c r="U8" s="19"/>
      <c r="V8" s="65"/>
      <c r="W8" s="576"/>
      <c r="X8" s="19"/>
      <c r="Y8" s="65"/>
      <c r="Z8" s="553"/>
      <c r="AA8" s="19"/>
      <c r="AB8" s="15"/>
      <c r="AC8" s="553"/>
    </row>
    <row r="9" spans="1:29" s="146" customFormat="1" x14ac:dyDescent="0.25">
      <c r="A9" s="571">
        <v>42899</v>
      </c>
      <c r="B9" s="572" t="s">
        <v>784</v>
      </c>
      <c r="F9" s="19"/>
      <c r="G9" s="592"/>
      <c r="H9" s="576"/>
      <c r="I9" s="19">
        <v>78</v>
      </c>
      <c r="J9" s="65">
        <v>68674.417799999996</v>
      </c>
      <c r="K9" s="576">
        <v>880.44</v>
      </c>
      <c r="L9" s="19"/>
      <c r="M9" s="65"/>
      <c r="N9" s="576"/>
      <c r="O9" s="19"/>
      <c r="P9" s="65"/>
      <c r="Q9" s="576"/>
      <c r="R9" s="19"/>
      <c r="S9" s="65"/>
      <c r="T9" s="576"/>
      <c r="U9" s="19"/>
      <c r="V9" s="65"/>
      <c r="W9" s="576"/>
      <c r="X9" s="19"/>
      <c r="Y9" s="65"/>
      <c r="Z9" s="553"/>
      <c r="AA9" s="19"/>
      <c r="AB9" s="15"/>
      <c r="AC9" s="553"/>
    </row>
    <row r="10" spans="1:29" s="146" customFormat="1" x14ac:dyDescent="0.25">
      <c r="A10" s="571">
        <v>42899</v>
      </c>
      <c r="B10" s="572" t="s">
        <v>785</v>
      </c>
      <c r="F10" s="19"/>
      <c r="G10" s="592"/>
      <c r="H10" s="576"/>
      <c r="I10" s="19">
        <v>82</v>
      </c>
      <c r="J10" s="65">
        <v>69731.126099999994</v>
      </c>
      <c r="K10" s="576">
        <v>850.38</v>
      </c>
      <c r="L10" s="19"/>
      <c r="M10" s="65"/>
      <c r="N10" s="576"/>
      <c r="O10" s="19"/>
      <c r="P10" s="65"/>
      <c r="Q10" s="576"/>
      <c r="R10" s="19"/>
      <c r="S10" s="65"/>
      <c r="T10" s="576"/>
      <c r="U10" s="19"/>
      <c r="V10" s="65"/>
      <c r="W10" s="576"/>
      <c r="X10" s="19"/>
      <c r="Y10" s="65"/>
      <c r="Z10" s="553"/>
      <c r="AA10" s="19"/>
      <c r="AB10" s="15"/>
      <c r="AC10" s="553"/>
    </row>
    <row r="11" spans="1:29" s="146" customFormat="1" x14ac:dyDescent="0.25">
      <c r="A11" s="571">
        <v>42899</v>
      </c>
      <c r="B11" s="572" t="s">
        <v>786</v>
      </c>
      <c r="F11" s="19"/>
      <c r="G11" s="592"/>
      <c r="H11" s="576"/>
      <c r="I11" s="19">
        <v>103</v>
      </c>
      <c r="J11" s="65">
        <v>86490.520199999999</v>
      </c>
      <c r="K11" s="576">
        <v>839.71</v>
      </c>
      <c r="L11" s="19"/>
      <c r="M11" s="65"/>
      <c r="N11" s="576"/>
      <c r="O11" s="19"/>
      <c r="P11" s="65"/>
      <c r="Q11" s="576"/>
      <c r="R11" s="19"/>
      <c r="S11" s="65"/>
      <c r="T11" s="576"/>
      <c r="U11" s="19"/>
      <c r="V11" s="65"/>
      <c r="W11" s="576"/>
      <c r="X11" s="19"/>
      <c r="Y11" s="65"/>
      <c r="Z11" s="553"/>
      <c r="AA11" s="19"/>
      <c r="AB11" s="15"/>
      <c r="AC11" s="553"/>
    </row>
    <row r="12" spans="1:29" s="146" customFormat="1" x14ac:dyDescent="0.25">
      <c r="A12" s="571">
        <v>42899</v>
      </c>
      <c r="B12" s="572" t="s">
        <v>787</v>
      </c>
      <c r="F12" s="19"/>
      <c r="G12" s="592"/>
      <c r="H12" s="576"/>
      <c r="I12" s="19">
        <v>92</v>
      </c>
      <c r="J12" s="65">
        <v>83891.017800000001</v>
      </c>
      <c r="K12" s="576">
        <v>911.86</v>
      </c>
      <c r="L12" s="19"/>
      <c r="M12" s="65"/>
      <c r="N12" s="576"/>
      <c r="O12" s="19"/>
      <c r="P12" s="65"/>
      <c r="Q12" s="576"/>
      <c r="R12" s="19"/>
      <c r="S12" s="65"/>
      <c r="T12" s="576"/>
      <c r="U12" s="19"/>
      <c r="V12" s="65"/>
      <c r="W12" s="576"/>
      <c r="X12" s="19"/>
      <c r="Y12" s="65"/>
      <c r="Z12" s="553"/>
      <c r="AA12" s="19"/>
      <c r="AB12" s="15"/>
      <c r="AC12" s="553"/>
    </row>
    <row r="13" spans="1:29" s="146" customFormat="1" x14ac:dyDescent="0.25">
      <c r="A13" s="571">
        <v>42899</v>
      </c>
      <c r="B13" s="572" t="s">
        <v>788</v>
      </c>
      <c r="F13" s="19"/>
      <c r="G13" s="592"/>
      <c r="H13" s="576"/>
      <c r="I13" s="19">
        <v>87</v>
      </c>
      <c r="J13" s="65">
        <v>29357.048599999998</v>
      </c>
      <c r="K13" s="576">
        <v>337.44</v>
      </c>
      <c r="L13" s="19"/>
      <c r="M13" s="65"/>
      <c r="N13" s="576"/>
      <c r="O13" s="19"/>
      <c r="P13" s="65"/>
      <c r="Q13" s="576"/>
      <c r="R13" s="19"/>
      <c r="S13" s="65"/>
      <c r="T13" s="576"/>
      <c r="U13" s="19"/>
      <c r="V13" s="65"/>
      <c r="W13" s="576"/>
      <c r="X13" s="19"/>
      <c r="Y13" s="65"/>
      <c r="Z13" s="553"/>
      <c r="AA13" s="19"/>
      <c r="AB13" s="15"/>
      <c r="AC13" s="553"/>
    </row>
    <row r="14" spans="1:29" s="146" customFormat="1" x14ac:dyDescent="0.25">
      <c r="A14" s="571">
        <v>42899</v>
      </c>
      <c r="B14" s="572" t="s">
        <v>789</v>
      </c>
      <c r="F14" s="19"/>
      <c r="G14" s="592"/>
      <c r="H14" s="576"/>
      <c r="I14" s="19">
        <v>89</v>
      </c>
      <c r="J14" s="65">
        <v>49987.875800000002</v>
      </c>
      <c r="K14" s="576">
        <v>561.66</v>
      </c>
      <c r="L14" s="19"/>
      <c r="M14" s="65"/>
      <c r="N14" s="576"/>
      <c r="O14" s="19"/>
      <c r="P14" s="65"/>
      <c r="Q14" s="576"/>
      <c r="R14" s="19"/>
      <c r="S14" s="65"/>
      <c r="T14" s="576"/>
      <c r="U14" s="19"/>
      <c r="V14" s="65"/>
      <c r="W14" s="576"/>
      <c r="X14" s="19"/>
      <c r="Y14" s="65"/>
      <c r="Z14" s="553"/>
      <c r="AA14" s="19"/>
      <c r="AB14" s="15"/>
      <c r="AC14" s="553"/>
    </row>
    <row r="15" spans="1:29" s="146" customFormat="1" x14ac:dyDescent="0.25">
      <c r="A15" s="571">
        <v>42899</v>
      </c>
      <c r="B15" s="572" t="s">
        <v>790</v>
      </c>
      <c r="F15" s="19"/>
      <c r="G15" s="592"/>
      <c r="H15" s="576"/>
      <c r="I15" s="19">
        <v>93</v>
      </c>
      <c r="J15" s="65">
        <v>50049.313600000001</v>
      </c>
      <c r="K15" s="576">
        <v>538.16</v>
      </c>
      <c r="L15" s="19"/>
      <c r="M15" s="65"/>
      <c r="N15" s="576"/>
      <c r="O15" s="19"/>
      <c r="P15" s="65"/>
      <c r="Q15" s="576"/>
      <c r="R15" s="19"/>
      <c r="S15" s="65"/>
      <c r="T15" s="576"/>
      <c r="U15" s="19"/>
      <c r="V15" s="65"/>
      <c r="W15" s="576"/>
      <c r="X15" s="19"/>
      <c r="Y15" s="65"/>
      <c r="Z15" s="553"/>
      <c r="AA15" s="19"/>
      <c r="AB15" s="15"/>
      <c r="AC15" s="553"/>
    </row>
    <row r="16" spans="1:29" s="146" customFormat="1" x14ac:dyDescent="0.25">
      <c r="A16" s="571">
        <v>42899</v>
      </c>
      <c r="B16" s="572" t="s">
        <v>791</v>
      </c>
      <c r="F16" s="19"/>
      <c r="G16" s="592"/>
      <c r="H16" s="576"/>
      <c r="I16" s="19">
        <v>87</v>
      </c>
      <c r="J16" s="65">
        <v>103819.71249999999</v>
      </c>
      <c r="K16" s="576">
        <v>1193.33</v>
      </c>
      <c r="L16" s="19"/>
      <c r="M16" s="65"/>
      <c r="N16" s="576"/>
      <c r="O16" s="19"/>
      <c r="P16" s="65"/>
      <c r="Q16" s="576"/>
      <c r="R16" s="19"/>
      <c r="S16" s="65"/>
      <c r="T16" s="576"/>
      <c r="U16" s="19"/>
      <c r="V16" s="65"/>
      <c r="W16" s="576"/>
      <c r="X16" s="19"/>
      <c r="Y16" s="65"/>
      <c r="Z16" s="553"/>
      <c r="AA16" s="19"/>
      <c r="AB16" s="15"/>
      <c r="AC16" s="553"/>
    </row>
    <row r="17" spans="1:29" s="146" customFormat="1" x14ac:dyDescent="0.25">
      <c r="A17" s="571">
        <v>42927</v>
      </c>
      <c r="B17" s="572" t="s">
        <v>781</v>
      </c>
      <c r="F17" s="19"/>
      <c r="G17" s="592"/>
      <c r="H17" s="576"/>
      <c r="I17" s="19"/>
      <c r="J17" s="65"/>
      <c r="K17" s="576"/>
      <c r="L17" s="19"/>
      <c r="M17" s="65"/>
      <c r="N17" s="576"/>
      <c r="O17" s="573">
        <v>64</v>
      </c>
      <c r="P17" s="574">
        <v>23493.660800000001</v>
      </c>
      <c r="Q17" s="588">
        <v>367.09</v>
      </c>
      <c r="R17" s="19"/>
      <c r="S17" s="65"/>
      <c r="T17" s="576"/>
      <c r="U17" s="19"/>
      <c r="V17" s="65"/>
      <c r="W17" s="576"/>
      <c r="X17" s="19"/>
      <c r="Y17" s="65"/>
      <c r="Z17" s="553"/>
      <c r="AA17" s="19"/>
      <c r="AB17" s="15"/>
      <c r="AC17" s="553"/>
    </row>
    <row r="18" spans="1:29" s="146" customFormat="1" x14ac:dyDescent="0.25">
      <c r="A18" s="571">
        <v>42836</v>
      </c>
      <c r="B18" s="572" t="s">
        <v>792</v>
      </c>
      <c r="F18" s="19"/>
      <c r="G18" s="592"/>
      <c r="H18" s="576"/>
      <c r="I18" s="19"/>
      <c r="J18" s="65"/>
      <c r="K18" s="576"/>
      <c r="L18" s="19"/>
      <c r="M18" s="65"/>
      <c r="N18" s="576"/>
      <c r="O18" s="573">
        <v>81.78</v>
      </c>
      <c r="P18" s="574">
        <v>166773.101</v>
      </c>
      <c r="Q18" s="588">
        <v>2039.29</v>
      </c>
      <c r="R18" s="19"/>
      <c r="S18" s="65"/>
      <c r="T18" s="576"/>
      <c r="U18" s="19"/>
      <c r="V18" s="65"/>
      <c r="W18" s="576"/>
      <c r="X18" s="19"/>
      <c r="Y18" s="65"/>
      <c r="Z18" s="553"/>
      <c r="AA18" s="19"/>
      <c r="AB18" s="15"/>
      <c r="AC18" s="553"/>
    </row>
    <row r="19" spans="1:29" x14ac:dyDescent="0.25">
      <c r="A19" s="571">
        <v>43053</v>
      </c>
      <c r="B19" s="572" t="s">
        <v>793</v>
      </c>
      <c r="D19" s="146"/>
      <c r="F19" s="19"/>
      <c r="G19" s="202"/>
      <c r="H19" s="42"/>
      <c r="I19" s="19"/>
      <c r="J19" s="65"/>
      <c r="K19" s="42"/>
      <c r="L19" s="19"/>
      <c r="M19" s="65"/>
      <c r="N19" s="42"/>
      <c r="O19" s="573">
        <v>78</v>
      </c>
      <c r="P19" s="574">
        <v>139810.5796</v>
      </c>
      <c r="Q19" s="588">
        <v>1792.44</v>
      </c>
      <c r="R19" s="19"/>
      <c r="S19" s="65"/>
      <c r="T19" s="42"/>
      <c r="U19" s="19"/>
      <c r="V19" s="65"/>
      <c r="W19" s="42"/>
      <c r="X19" s="19"/>
      <c r="Y19" s="65"/>
      <c r="Z19" s="20"/>
      <c r="AA19" s="19"/>
      <c r="AB19" s="15"/>
      <c r="AC19" s="20"/>
    </row>
    <row r="20" spans="1:29" x14ac:dyDescent="0.25">
      <c r="A20" s="571">
        <v>43081</v>
      </c>
      <c r="B20" s="572" t="s">
        <v>794</v>
      </c>
      <c r="D20" s="146"/>
      <c r="F20" s="19"/>
      <c r="G20" s="202"/>
      <c r="H20" s="42"/>
      <c r="I20" s="19"/>
      <c r="J20" s="65"/>
      <c r="K20" s="42"/>
      <c r="L20" s="19"/>
      <c r="M20" s="65"/>
      <c r="N20" s="42"/>
      <c r="O20" s="573">
        <v>84</v>
      </c>
      <c r="P20" s="574">
        <v>142654.3363</v>
      </c>
      <c r="Q20" s="588">
        <v>1698.27</v>
      </c>
      <c r="R20" s="19"/>
      <c r="S20" s="65"/>
      <c r="T20" s="42"/>
      <c r="U20" s="19"/>
      <c r="V20" s="65"/>
      <c r="W20" s="42"/>
      <c r="X20" s="19"/>
      <c r="Y20" s="65"/>
      <c r="Z20" s="20"/>
      <c r="AA20" s="19"/>
      <c r="AB20" s="15"/>
      <c r="AC20" s="20"/>
    </row>
    <row r="21" spans="1:29" x14ac:dyDescent="0.25">
      <c r="A21" s="571">
        <v>42808</v>
      </c>
      <c r="B21" s="572" t="s">
        <v>795</v>
      </c>
      <c r="D21" s="146"/>
      <c r="F21" s="19"/>
      <c r="G21" s="202"/>
      <c r="H21" s="42"/>
      <c r="I21" s="19"/>
      <c r="J21" s="65"/>
      <c r="K21" s="42"/>
      <c r="L21" s="19"/>
      <c r="M21" s="65"/>
      <c r="N21" s="42"/>
      <c r="O21" s="19"/>
      <c r="P21" s="65"/>
      <c r="Q21" s="42"/>
      <c r="R21" s="19">
        <v>66</v>
      </c>
      <c r="S21" s="65">
        <v>83319.548800000004</v>
      </c>
      <c r="T21" s="42">
        <v>1262.42</v>
      </c>
      <c r="U21" s="19"/>
      <c r="V21" s="65"/>
      <c r="W21" s="42"/>
      <c r="X21" s="19"/>
      <c r="Y21" s="65"/>
      <c r="Z21" s="20"/>
      <c r="AA21" s="19"/>
      <c r="AB21" s="15"/>
      <c r="AC21" s="20"/>
    </row>
    <row r="22" spans="1:29" x14ac:dyDescent="0.25">
      <c r="A22" s="571">
        <v>42836</v>
      </c>
      <c r="B22" s="572" t="s">
        <v>796</v>
      </c>
      <c r="D22" s="146"/>
      <c r="F22" s="19"/>
      <c r="G22" s="202"/>
      <c r="H22" s="42"/>
      <c r="I22" s="19"/>
      <c r="J22" s="65"/>
      <c r="K22" s="42"/>
      <c r="L22" s="19"/>
      <c r="M22" s="65"/>
      <c r="N22" s="42"/>
      <c r="O22" s="19"/>
      <c r="P22" s="65"/>
      <c r="Q22" s="42"/>
      <c r="R22" s="19">
        <v>68</v>
      </c>
      <c r="S22" s="65">
        <v>80828.684299999994</v>
      </c>
      <c r="T22" s="42">
        <v>1188.6600000000001</v>
      </c>
      <c r="U22" s="19"/>
      <c r="V22" s="65"/>
      <c r="W22" s="42"/>
      <c r="X22" s="19"/>
      <c r="Y22" s="65"/>
      <c r="Z22" s="20"/>
      <c r="AA22" s="19"/>
      <c r="AB22" s="15"/>
      <c r="AC22" s="20"/>
    </row>
    <row r="23" spans="1:29" x14ac:dyDescent="0.25">
      <c r="A23" s="571">
        <v>42836</v>
      </c>
      <c r="B23" s="572" t="s">
        <v>797</v>
      </c>
      <c r="D23" s="146"/>
      <c r="F23" s="19"/>
      <c r="G23" s="65"/>
      <c r="H23" s="42"/>
      <c r="I23" s="19"/>
      <c r="J23" s="6"/>
      <c r="K23" s="42"/>
      <c r="L23" s="19"/>
      <c r="M23" s="65"/>
      <c r="N23" s="42"/>
      <c r="O23" s="19"/>
      <c r="P23" s="65"/>
      <c r="Q23" s="42"/>
      <c r="R23" s="19">
        <v>98</v>
      </c>
      <c r="S23" s="65">
        <v>110017.3318</v>
      </c>
      <c r="T23" s="42">
        <v>1122.6300000000001</v>
      </c>
      <c r="U23" s="19"/>
      <c r="V23" s="65"/>
      <c r="W23" s="42"/>
      <c r="X23" s="19"/>
      <c r="Y23" s="65"/>
      <c r="Z23" s="20"/>
      <c r="AA23" s="19"/>
      <c r="AB23" s="15"/>
      <c r="AC23" s="20"/>
    </row>
    <row r="24" spans="1:29" x14ac:dyDescent="0.25">
      <c r="A24" s="571">
        <v>42927</v>
      </c>
      <c r="B24" s="572" t="s">
        <v>798</v>
      </c>
      <c r="D24" s="146"/>
      <c r="F24" s="19"/>
      <c r="G24" s="65"/>
      <c r="H24" s="42"/>
      <c r="I24" s="19"/>
      <c r="J24" s="6"/>
      <c r="K24" s="42"/>
      <c r="L24" s="19"/>
      <c r="M24" s="65"/>
      <c r="N24" s="42"/>
      <c r="O24" s="19"/>
      <c r="P24" s="65"/>
      <c r="Q24" s="42"/>
      <c r="R24" s="19"/>
      <c r="S24" s="65"/>
      <c r="T24" s="42"/>
      <c r="U24" s="573">
        <v>92.5</v>
      </c>
      <c r="V24" s="574">
        <v>166473.69020000001</v>
      </c>
      <c r="W24" s="573">
        <v>1799.72</v>
      </c>
      <c r="X24" s="19"/>
      <c r="Y24" s="65"/>
      <c r="Z24" s="20"/>
      <c r="AA24" s="19"/>
      <c r="AB24" s="15"/>
      <c r="AC24" s="20"/>
    </row>
    <row r="25" spans="1:29" x14ac:dyDescent="0.25">
      <c r="A25" s="571">
        <v>42927</v>
      </c>
      <c r="B25" s="572" t="s">
        <v>799</v>
      </c>
      <c r="D25" s="146"/>
      <c r="F25" s="19"/>
      <c r="G25" s="65"/>
      <c r="H25" s="42"/>
      <c r="I25" s="19"/>
      <c r="J25" s="6"/>
      <c r="K25" s="42"/>
      <c r="L25" s="19"/>
      <c r="M25" s="65"/>
      <c r="N25" s="42"/>
      <c r="O25" s="19"/>
      <c r="P25" s="65"/>
      <c r="Q25" s="42"/>
      <c r="R25" s="19"/>
      <c r="S25" s="65"/>
      <c r="T25" s="42"/>
      <c r="U25" s="573">
        <v>92.5</v>
      </c>
      <c r="V25" s="574">
        <v>182692.90330000001</v>
      </c>
      <c r="W25" s="573">
        <v>1975.06</v>
      </c>
      <c r="X25" s="19"/>
      <c r="Y25" s="65"/>
      <c r="Z25" s="20"/>
      <c r="AA25" s="19"/>
      <c r="AB25" s="15"/>
      <c r="AC25" s="553"/>
    </row>
    <row r="26" spans="1:29" x14ac:dyDescent="0.25">
      <c r="A26" s="571">
        <v>42808</v>
      </c>
      <c r="B26" s="572" t="s">
        <v>800</v>
      </c>
      <c r="D26" s="146"/>
      <c r="F26" s="19"/>
      <c r="G26" s="65"/>
      <c r="H26" s="42"/>
      <c r="I26" s="19"/>
      <c r="J26" s="65"/>
      <c r="K26" s="42"/>
      <c r="L26" s="19"/>
      <c r="M26" s="65"/>
      <c r="N26" s="42"/>
      <c r="O26" s="19"/>
      <c r="P26" s="6"/>
      <c r="Q26" s="42"/>
      <c r="R26" s="19"/>
      <c r="S26" s="65"/>
      <c r="T26" s="42"/>
      <c r="U26" s="19"/>
      <c r="V26" s="65"/>
      <c r="W26" s="42"/>
      <c r="X26" s="573">
        <v>94.25</v>
      </c>
      <c r="Y26" s="574">
        <v>93547.767300000007</v>
      </c>
      <c r="Z26" s="588">
        <v>992.55</v>
      </c>
      <c r="AA26" s="19"/>
      <c r="AB26" s="15"/>
      <c r="AC26" s="553"/>
    </row>
    <row r="27" spans="1:29" x14ac:dyDescent="0.25">
      <c r="A27" s="571">
        <v>42927</v>
      </c>
      <c r="B27" s="572" t="s">
        <v>801</v>
      </c>
      <c r="F27" s="19"/>
      <c r="G27" s="65"/>
      <c r="H27" s="42"/>
      <c r="I27" s="19"/>
      <c r="J27" s="65"/>
      <c r="K27" s="42"/>
      <c r="L27" s="19"/>
      <c r="M27" s="65"/>
      <c r="N27" s="42"/>
      <c r="O27" s="19"/>
      <c r="P27" s="65"/>
      <c r="Q27" s="42"/>
      <c r="R27" s="19"/>
      <c r="S27" s="594"/>
      <c r="T27" s="42"/>
      <c r="U27" s="19"/>
      <c r="V27" s="65"/>
      <c r="W27" s="42"/>
      <c r="X27" s="19"/>
      <c r="Y27" s="65"/>
      <c r="Z27" s="20"/>
      <c r="AA27" s="573">
        <v>90</v>
      </c>
      <c r="AB27" s="641">
        <v>85433.093299999993</v>
      </c>
      <c r="AC27" s="642">
        <v>949.26</v>
      </c>
    </row>
    <row r="28" spans="1:29" x14ac:dyDescent="0.25">
      <c r="A28" s="571">
        <v>43053</v>
      </c>
      <c r="B28" s="572" t="s">
        <v>802</v>
      </c>
      <c r="C28" s="19"/>
      <c r="D28" s="65"/>
      <c r="E28" s="42"/>
      <c r="F28" s="19"/>
      <c r="G28" s="65"/>
      <c r="H28" s="42"/>
      <c r="I28" s="19"/>
      <c r="J28" s="65"/>
      <c r="K28" s="42"/>
      <c r="L28" s="19"/>
      <c r="M28" s="65"/>
      <c r="N28" s="42"/>
      <c r="Q28" s="214"/>
      <c r="R28" s="19"/>
      <c r="S28" s="594"/>
      <c r="T28" s="42"/>
      <c r="U28" s="19"/>
      <c r="V28" s="65"/>
      <c r="W28" s="42"/>
      <c r="X28" s="19"/>
      <c r="Y28" s="65"/>
      <c r="Z28" s="42"/>
      <c r="AA28" s="573">
        <v>89.75</v>
      </c>
      <c r="AB28" s="641">
        <v>89653.7068</v>
      </c>
      <c r="AC28" s="642">
        <v>998.93</v>
      </c>
    </row>
    <row r="29" spans="1:29" x14ac:dyDescent="0.25">
      <c r="A29" s="571">
        <v>43053</v>
      </c>
      <c r="B29" s="572" t="s">
        <v>803</v>
      </c>
      <c r="F29" s="19"/>
      <c r="G29" s="65"/>
      <c r="H29" s="42"/>
      <c r="I29" s="19"/>
      <c r="J29" s="65"/>
      <c r="K29" s="42"/>
      <c r="L29" s="19"/>
      <c r="M29" s="65"/>
      <c r="N29" s="42"/>
      <c r="O29" s="19"/>
      <c r="P29" s="65"/>
      <c r="Q29" s="42"/>
      <c r="R29" s="19"/>
      <c r="S29" s="594"/>
      <c r="T29" s="42"/>
      <c r="U29" s="19"/>
      <c r="V29" s="65"/>
      <c r="W29" s="42"/>
      <c r="X29" s="19"/>
      <c r="Y29" s="65"/>
      <c r="Z29" s="42"/>
      <c r="AA29" s="573">
        <v>67</v>
      </c>
      <c r="AB29" s="641">
        <v>113532.4773</v>
      </c>
      <c r="AC29" s="642">
        <v>1694.51</v>
      </c>
    </row>
    <row r="30" spans="1:29" x14ac:dyDescent="0.25">
      <c r="A30" s="571">
        <v>43053</v>
      </c>
      <c r="B30" s="572" t="s">
        <v>804</v>
      </c>
      <c r="C30" s="19"/>
      <c r="D30" s="6"/>
      <c r="E30" s="42"/>
      <c r="F30" s="19"/>
      <c r="G30" s="65"/>
      <c r="H30" s="42"/>
      <c r="I30" s="19"/>
      <c r="J30" s="65"/>
      <c r="K30" s="42"/>
      <c r="L30" s="19"/>
      <c r="M30" s="65"/>
      <c r="N30" s="42"/>
      <c r="O30" s="19"/>
      <c r="P30" s="65"/>
      <c r="Q30" s="42"/>
      <c r="R30" s="19"/>
      <c r="S30" s="594"/>
      <c r="T30" s="42"/>
      <c r="U30" s="19"/>
      <c r="V30" s="65"/>
      <c r="W30" s="42"/>
      <c r="X30" s="19"/>
      <c r="Y30" s="65"/>
      <c r="Z30" s="42"/>
      <c r="AA30" s="573">
        <v>81</v>
      </c>
      <c r="AB30" s="641">
        <v>117662.0818</v>
      </c>
      <c r="AC30" s="642">
        <v>1452.62</v>
      </c>
    </row>
    <row r="31" spans="1:29" x14ac:dyDescent="0.25">
      <c r="A31" s="571">
        <v>43053</v>
      </c>
      <c r="B31" s="572" t="s">
        <v>805</v>
      </c>
      <c r="C31" s="19"/>
      <c r="D31" s="6"/>
      <c r="E31" s="42"/>
      <c r="F31" s="19"/>
      <c r="G31" s="65"/>
      <c r="H31" s="42"/>
      <c r="I31" s="19"/>
      <c r="J31" s="65"/>
      <c r="K31" s="42"/>
      <c r="L31" s="19"/>
      <c r="M31" s="65"/>
      <c r="N31" s="42"/>
      <c r="O31" s="19"/>
      <c r="P31" s="65"/>
      <c r="Q31" s="42"/>
      <c r="R31" s="19"/>
      <c r="S31" s="595"/>
      <c r="T31" s="42"/>
      <c r="U31" s="19"/>
      <c r="V31" s="65"/>
      <c r="W31" s="42"/>
      <c r="X31" s="19"/>
      <c r="Y31" s="65"/>
      <c r="Z31" s="42"/>
      <c r="AA31" s="573">
        <v>74</v>
      </c>
      <c r="AB31" s="641">
        <v>117880.9561</v>
      </c>
      <c r="AC31" s="642">
        <v>1592.99</v>
      </c>
    </row>
    <row r="32" spans="1:29" x14ac:dyDescent="0.25">
      <c r="A32" s="571">
        <v>43081</v>
      </c>
      <c r="B32" s="572" t="s">
        <v>806</v>
      </c>
      <c r="C32" s="19"/>
      <c r="D32" s="65"/>
      <c r="E32" s="42"/>
      <c r="F32" s="19"/>
      <c r="G32" s="65"/>
      <c r="H32" s="42"/>
      <c r="I32" s="19"/>
      <c r="J32" s="65"/>
      <c r="K32" s="42"/>
      <c r="L32" s="19"/>
      <c r="M32" s="65"/>
      <c r="N32" s="42"/>
      <c r="O32" s="19"/>
      <c r="P32" s="65"/>
      <c r="Q32" s="42"/>
      <c r="R32" s="19"/>
      <c r="S32" s="65"/>
      <c r="T32" s="42"/>
      <c r="U32" s="19"/>
      <c r="V32" s="65"/>
      <c r="W32" s="42"/>
      <c r="X32" s="19"/>
      <c r="Y32" s="65"/>
      <c r="Z32" s="42"/>
      <c r="AA32" s="573">
        <v>91.75</v>
      </c>
      <c r="AB32" s="641">
        <v>94153.951400000005</v>
      </c>
      <c r="AC32" s="642">
        <v>1026.2</v>
      </c>
    </row>
    <row r="33" spans="1:29" x14ac:dyDescent="0.25">
      <c r="A33" s="571">
        <v>43081</v>
      </c>
      <c r="B33" s="572" t="s">
        <v>807</v>
      </c>
      <c r="C33" s="19"/>
      <c r="D33" s="65"/>
      <c r="E33" s="42"/>
      <c r="F33" s="19"/>
      <c r="G33" s="65"/>
      <c r="H33" s="42"/>
      <c r="I33" s="19"/>
      <c r="J33" s="65"/>
      <c r="K33" s="42"/>
      <c r="L33" s="19"/>
      <c r="M33" s="65"/>
      <c r="N33" s="42"/>
      <c r="O33" s="19"/>
      <c r="P33" s="65"/>
      <c r="Q33" s="42"/>
      <c r="R33" s="19"/>
      <c r="S33" s="65"/>
      <c r="T33" s="42"/>
      <c r="U33" s="19"/>
      <c r="V33" s="65"/>
      <c r="W33" s="42"/>
      <c r="X33" s="19"/>
      <c r="Y33" s="65"/>
      <c r="Z33" s="42"/>
      <c r="AA33" s="573">
        <v>84</v>
      </c>
      <c r="AB33" s="641">
        <v>134725.03270000001</v>
      </c>
      <c r="AC33" s="642">
        <v>1603.87</v>
      </c>
    </row>
    <row r="34" spans="1:29" x14ac:dyDescent="0.25">
      <c r="A34" s="571">
        <v>43081</v>
      </c>
      <c r="B34" s="572" t="s">
        <v>808</v>
      </c>
      <c r="C34" s="19"/>
      <c r="D34" s="65"/>
      <c r="E34" s="42"/>
      <c r="F34" s="19"/>
      <c r="G34" s="65"/>
      <c r="H34" s="42"/>
      <c r="I34" s="19"/>
      <c r="J34" s="65"/>
      <c r="K34" s="42"/>
      <c r="L34" s="19"/>
      <c r="M34" s="65"/>
      <c r="N34" s="42"/>
      <c r="O34" s="19"/>
      <c r="P34" s="65"/>
      <c r="Q34" s="42"/>
      <c r="R34" s="19"/>
      <c r="S34" s="65"/>
      <c r="T34" s="42"/>
      <c r="U34" s="19"/>
      <c r="V34" s="65"/>
      <c r="W34" s="42"/>
      <c r="X34" s="19"/>
      <c r="Y34" s="65"/>
      <c r="Z34" s="42"/>
      <c r="AA34" s="573">
        <v>84</v>
      </c>
      <c r="AB34" s="641">
        <v>134725.03270000001</v>
      </c>
      <c r="AC34" s="642">
        <v>1603.87</v>
      </c>
    </row>
    <row r="35" spans="1:29" x14ac:dyDescent="0.25">
      <c r="C35" s="21"/>
      <c r="D35" s="84"/>
      <c r="E35" s="46"/>
      <c r="F35" s="21"/>
      <c r="G35" s="84"/>
      <c r="H35" s="46"/>
      <c r="I35" s="21"/>
      <c r="J35" s="84"/>
      <c r="K35" s="46"/>
      <c r="L35" s="21"/>
      <c r="M35" s="84"/>
      <c r="N35" s="46"/>
      <c r="O35" s="21"/>
      <c r="P35" s="84"/>
      <c r="Q35" s="46"/>
      <c r="R35" s="19"/>
      <c r="S35" s="65"/>
      <c r="T35" s="46"/>
      <c r="U35" s="21"/>
      <c r="V35" s="84"/>
      <c r="W35" s="46"/>
      <c r="X35" s="21"/>
      <c r="Y35" s="84"/>
      <c r="Z35" s="46"/>
      <c r="AA35" s="21"/>
      <c r="AB35" s="22"/>
      <c r="AC35" s="490"/>
    </row>
    <row r="36" spans="1:29" s="49" customFormat="1" x14ac:dyDescent="0.25">
      <c r="C36" s="154" t="s">
        <v>87</v>
      </c>
      <c r="D36" s="154" t="s">
        <v>4</v>
      </c>
      <c r="F36" s="154" t="s">
        <v>87</v>
      </c>
      <c r="G36" s="154" t="s">
        <v>4</v>
      </c>
      <c r="I36" s="154" t="s">
        <v>87</v>
      </c>
      <c r="J36" s="154" t="s">
        <v>4</v>
      </c>
      <c r="L36" s="154" t="s">
        <v>87</v>
      </c>
      <c r="M36" s="154" t="s">
        <v>4</v>
      </c>
      <c r="O36" s="154" t="s">
        <v>87</v>
      </c>
      <c r="P36" s="154" t="s">
        <v>4</v>
      </c>
      <c r="Q36" s="185"/>
      <c r="R36" s="154" t="s">
        <v>87</v>
      </c>
      <c r="S36" s="154" t="s">
        <v>4</v>
      </c>
      <c r="U36" s="154" t="s">
        <v>87</v>
      </c>
      <c r="V36" s="154" t="s">
        <v>4</v>
      </c>
      <c r="X36" s="154" t="s">
        <v>87</v>
      </c>
      <c r="Y36" s="154" t="s">
        <v>4</v>
      </c>
      <c r="AA36" s="154" t="s">
        <v>87</v>
      </c>
      <c r="AB36" s="154" t="s">
        <v>4</v>
      </c>
    </row>
    <row r="37" spans="1:29" x14ac:dyDescent="0.25">
      <c r="C37" s="156">
        <f>SUM(C6:C35)</f>
        <v>0</v>
      </c>
      <c r="D37" s="155">
        <f>SUM(D6:D35)</f>
        <v>0</v>
      </c>
      <c r="F37" s="156">
        <f>SUM(F6:F35)</f>
        <v>64</v>
      </c>
      <c r="G37" s="155">
        <f>SUM(G6:G35)</f>
        <v>23493.660800000001</v>
      </c>
      <c r="I37" s="156">
        <f>SUM(I6:I35)</f>
        <v>880</v>
      </c>
      <c r="J37" s="155">
        <f>SUM(J6:J35)</f>
        <v>627109.24009999994</v>
      </c>
      <c r="L37" s="156">
        <f>SUM(L6:L35)</f>
        <v>0</v>
      </c>
      <c r="M37" s="155">
        <f>SUM(M6:M35)</f>
        <v>0</v>
      </c>
      <c r="O37" s="156">
        <f>SUM(O6:O35)</f>
        <v>307.77999999999997</v>
      </c>
      <c r="P37" s="155">
        <f>SUM(P6:P35)</f>
        <v>472731.6777</v>
      </c>
      <c r="Q37" s="158"/>
      <c r="R37" s="156">
        <f>SUM(R6:R35)</f>
        <v>232</v>
      </c>
      <c r="S37" s="155">
        <f>SUM(S6:S35)</f>
        <v>274165.5649</v>
      </c>
      <c r="U37" s="156">
        <f>SUM(U6:U35)</f>
        <v>185</v>
      </c>
      <c r="V37" s="155">
        <f>SUM(V6:V35)</f>
        <v>349166.59350000002</v>
      </c>
      <c r="X37" s="156">
        <f>SUM(X6:X35)</f>
        <v>94.25</v>
      </c>
      <c r="Y37" s="155">
        <f>SUM(Y6:Y35)</f>
        <v>93547.767300000007</v>
      </c>
      <c r="AA37" s="156">
        <f>SUM(AA6:AA35)</f>
        <v>661.5</v>
      </c>
      <c r="AB37" s="155">
        <f>SUM(AB6:AB35)</f>
        <v>887766.3321</v>
      </c>
    </row>
    <row r="38" spans="1:29" x14ac:dyDescent="0.25">
      <c r="O38" s="157"/>
      <c r="P38" s="86"/>
      <c r="Q38" s="7"/>
    </row>
    <row r="39" spans="1:29" x14ac:dyDescent="0.25">
      <c r="O39" s="6"/>
      <c r="P39" s="7"/>
      <c r="Q39" s="7"/>
    </row>
    <row r="40" spans="1:29" ht="15.75" thickBot="1" x14ac:dyDescent="0.3">
      <c r="O40" s="6"/>
      <c r="P40" s="7"/>
      <c r="Q40" s="7"/>
    </row>
    <row r="41" spans="1:29" ht="21.75" thickBot="1" x14ac:dyDescent="0.4">
      <c r="C41" s="724" t="s">
        <v>63</v>
      </c>
      <c r="D41" s="725"/>
      <c r="E41" s="726" t="s">
        <v>85</v>
      </c>
      <c r="F41" s="727"/>
      <c r="G41" s="728" t="s">
        <v>86</v>
      </c>
      <c r="H41" s="729"/>
      <c r="I41" s="730" t="s">
        <v>87</v>
      </c>
      <c r="J41" s="731"/>
      <c r="K41" s="725" t="s">
        <v>88</v>
      </c>
      <c r="L41" s="727"/>
      <c r="M41" s="732" t="s">
        <v>89</v>
      </c>
      <c r="N41" s="733"/>
      <c r="O41" s="715"/>
      <c r="P41" s="7"/>
      <c r="Q41" s="7"/>
    </row>
    <row r="42" spans="1:29" ht="18.75" x14ac:dyDescent="0.3">
      <c r="C42" s="889" t="s">
        <v>28</v>
      </c>
      <c r="D42" s="893"/>
      <c r="E42" s="681" t="s">
        <v>68</v>
      </c>
      <c r="F42" s="682"/>
      <c r="G42" s="683"/>
      <c r="H42" s="687">
        <f>COUNTA(C6:C35)</f>
        <v>0</v>
      </c>
      <c r="I42" s="688"/>
      <c r="J42" s="689">
        <f>SUM(E1:E34)</f>
        <v>0</v>
      </c>
      <c r="K42" s="690"/>
      <c r="L42" s="691"/>
      <c r="M42" s="692"/>
      <c r="N42" s="693"/>
      <c r="O42" s="715"/>
      <c r="P42" s="215">
        <f>H42+H45+H48</f>
        <v>2</v>
      </c>
      <c r="Q42" s="215">
        <f>C37+L37+U37</f>
        <v>185</v>
      </c>
      <c r="R42" s="214">
        <f>D37+M37+V37</f>
        <v>349166.59350000002</v>
      </c>
      <c r="S42" s="216">
        <f>R42/Q42</f>
        <v>1887.386991891892</v>
      </c>
    </row>
    <row r="43" spans="1:29" ht="18.75" x14ac:dyDescent="0.3">
      <c r="C43" s="894"/>
      <c r="D43" s="895"/>
      <c r="E43" s="716" t="s">
        <v>72</v>
      </c>
      <c r="F43" s="717"/>
      <c r="G43" s="696"/>
      <c r="H43" s="718">
        <f>COUNTA(F6:F35)</f>
        <v>1</v>
      </c>
      <c r="I43" s="698"/>
      <c r="J43" s="719">
        <f>F37</f>
        <v>64</v>
      </c>
      <c r="K43" s="720"/>
      <c r="L43" s="721">
        <f>G37/F37</f>
        <v>367.08845000000002</v>
      </c>
      <c r="M43" s="722"/>
      <c r="N43" s="723">
        <f>G37/H43</f>
        <v>23493.660800000001</v>
      </c>
      <c r="O43" s="715"/>
      <c r="P43" s="215">
        <f>H43+H46+H49</f>
        <v>6</v>
      </c>
      <c r="Q43" s="215">
        <f>F37+O37+X37</f>
        <v>466.03</v>
      </c>
      <c r="R43" s="214">
        <f>G37+P37+Y37</f>
        <v>589773.10580000002</v>
      </c>
      <c r="S43" s="216">
        <f>R43/Q43</f>
        <v>1265.5260515417463</v>
      </c>
    </row>
    <row r="44" spans="1:29" ht="19.5" thickBot="1" x14ac:dyDescent="0.35">
      <c r="C44" s="896"/>
      <c r="D44" s="897"/>
      <c r="E44" s="713" t="s">
        <v>71</v>
      </c>
      <c r="F44" s="714"/>
      <c r="G44" s="706"/>
      <c r="H44" s="684">
        <f>COUNTA(I6:I35)</f>
        <v>10</v>
      </c>
      <c r="I44" s="707"/>
      <c r="J44" s="708">
        <f>I37</f>
        <v>880</v>
      </c>
      <c r="K44" s="709"/>
      <c r="L44" s="710">
        <f>J37/I37</f>
        <v>712.6241364772726</v>
      </c>
      <c r="M44" s="711"/>
      <c r="N44" s="712">
        <f>J37/H44</f>
        <v>62710.924009999995</v>
      </c>
      <c r="P44" s="215">
        <f>H44+H47+H50</f>
        <v>21</v>
      </c>
      <c r="Q44" s="216">
        <f>I37+R37+AA37</f>
        <v>1773.5</v>
      </c>
      <c r="R44" s="214">
        <f>J37+S37+AB37</f>
        <v>1789041.1370999999</v>
      </c>
      <c r="S44" s="216">
        <f>R44/Q44</f>
        <v>1008.7629755286157</v>
      </c>
    </row>
    <row r="45" spans="1:29" ht="18.75" x14ac:dyDescent="0.3">
      <c r="C45" s="889" t="s">
        <v>29</v>
      </c>
      <c r="D45" s="890"/>
      <c r="E45" s="681" t="s">
        <v>68</v>
      </c>
      <c r="F45" s="682"/>
      <c r="G45" s="683"/>
      <c r="H45" s="687">
        <f>COUNTA(L6:L35)</f>
        <v>0</v>
      </c>
      <c r="I45" s="688"/>
      <c r="J45" s="689"/>
      <c r="K45" s="690"/>
      <c r="L45" s="691"/>
      <c r="M45" s="692"/>
      <c r="N45" s="693"/>
    </row>
    <row r="46" spans="1:29" ht="18.75" x14ac:dyDescent="0.3">
      <c r="C46" s="881"/>
      <c r="D46" s="891"/>
      <c r="E46" s="694" t="s">
        <v>72</v>
      </c>
      <c r="F46" s="695"/>
      <c r="G46" s="696"/>
      <c r="H46" s="697">
        <f>COUNTA(O6:O35)</f>
        <v>4</v>
      </c>
      <c r="I46" s="698"/>
      <c r="J46" s="699">
        <f>O37</f>
        <v>307.77999999999997</v>
      </c>
      <c r="K46" s="700"/>
      <c r="L46" s="701">
        <f>P37/O37</f>
        <v>1535.940209565274</v>
      </c>
      <c r="M46" s="702"/>
      <c r="N46" s="703">
        <f>P37/H46</f>
        <v>118182.919425</v>
      </c>
    </row>
    <row r="47" spans="1:29" ht="19.5" thickBot="1" x14ac:dyDescent="0.35">
      <c r="C47" s="883"/>
      <c r="D47" s="892"/>
      <c r="E47" s="713" t="s">
        <v>71</v>
      </c>
      <c r="F47" s="714"/>
      <c r="G47" s="706"/>
      <c r="H47" s="684">
        <f>COUNTA(R6:R35)</f>
        <v>3</v>
      </c>
      <c r="I47" s="707"/>
      <c r="J47" s="708">
        <f>R37</f>
        <v>232</v>
      </c>
      <c r="K47" s="709"/>
      <c r="L47" s="710">
        <f>S37/R37</f>
        <v>1181.7481245689655</v>
      </c>
      <c r="M47" s="711"/>
      <c r="N47" s="712">
        <f>S37/H47</f>
        <v>91388.521633333337</v>
      </c>
    </row>
    <row r="48" spans="1:29" ht="18.75" x14ac:dyDescent="0.3">
      <c r="C48" s="889" t="s">
        <v>90</v>
      </c>
      <c r="D48" s="890"/>
      <c r="E48" s="681" t="s">
        <v>68</v>
      </c>
      <c r="F48" s="682"/>
      <c r="G48" s="683"/>
      <c r="H48" s="687">
        <f>COUNTA(U6:U35)</f>
        <v>2</v>
      </c>
      <c r="I48" s="688"/>
      <c r="J48" s="689">
        <f>U37</f>
        <v>185</v>
      </c>
      <c r="K48" s="690"/>
      <c r="L48" s="691">
        <f>V37/U37</f>
        <v>1887.386991891892</v>
      </c>
      <c r="M48" s="692"/>
      <c r="N48" s="693">
        <f>V37/H48</f>
        <v>174583.29675000001</v>
      </c>
    </row>
    <row r="49" spans="3:14" ht="18.75" x14ac:dyDescent="0.3">
      <c r="C49" s="881"/>
      <c r="D49" s="891"/>
      <c r="E49" s="694" t="s">
        <v>72</v>
      </c>
      <c r="F49" s="695"/>
      <c r="G49" s="696"/>
      <c r="H49" s="697">
        <f>COUNTA(X6:X35)</f>
        <v>1</v>
      </c>
      <c r="I49" s="698"/>
      <c r="J49" s="699">
        <f>X37</f>
        <v>94.25</v>
      </c>
      <c r="K49" s="700"/>
      <c r="L49" s="701">
        <f>Y37/X37</f>
        <v>992.54925517241384</v>
      </c>
      <c r="M49" s="702"/>
      <c r="N49" s="703">
        <f>Y37/H49</f>
        <v>93547.767300000007</v>
      </c>
    </row>
    <row r="50" spans="3:14" ht="19.5" thickBot="1" x14ac:dyDescent="0.35">
      <c r="C50" s="883"/>
      <c r="D50" s="892"/>
      <c r="E50" s="704" t="s">
        <v>71</v>
      </c>
      <c r="F50" s="705"/>
      <c r="G50" s="706"/>
      <c r="H50" s="684">
        <f>COUNTA(AA6:AA35)</f>
        <v>8</v>
      </c>
      <c r="I50" s="707"/>
      <c r="J50" s="708">
        <f>AA37</f>
        <v>661.5</v>
      </c>
      <c r="K50" s="709"/>
      <c r="L50" s="710">
        <f>AB37/AA37</f>
        <v>1342.0503886621316</v>
      </c>
      <c r="M50" s="711"/>
      <c r="N50" s="712">
        <f>AB37/H50</f>
        <v>110970.7915125</v>
      </c>
    </row>
    <row r="57" spans="3:14" x14ac:dyDescent="0.25">
      <c r="C57" s="2"/>
      <c r="D57" s="2"/>
      <c r="E57" s="3"/>
      <c r="F57" s="2"/>
      <c r="G57" s="4"/>
      <c r="H57" s="2"/>
      <c r="I57" s="6"/>
    </row>
    <row r="58" spans="3:14" x14ac:dyDescent="0.25">
      <c r="C58" s="2"/>
      <c r="D58" s="2"/>
      <c r="E58" s="3"/>
      <c r="F58" s="2"/>
      <c r="G58" s="4"/>
      <c r="H58" s="2"/>
      <c r="I58" s="6"/>
    </row>
    <row r="59" spans="3:14" x14ac:dyDescent="0.25">
      <c r="C59" s="2"/>
      <c r="D59" s="2"/>
      <c r="E59" s="3"/>
      <c r="F59" s="2"/>
      <c r="G59" s="4"/>
      <c r="H59" s="2"/>
      <c r="I59" s="6"/>
    </row>
    <row r="60" spans="3:14" x14ac:dyDescent="0.25">
      <c r="C60" s="2"/>
      <c r="D60" s="2"/>
      <c r="E60" s="3"/>
      <c r="F60" s="2"/>
      <c r="G60" s="4"/>
      <c r="H60" s="2"/>
      <c r="I60" s="6"/>
    </row>
    <row r="61" spans="3:14" x14ac:dyDescent="0.25">
      <c r="C61" s="2"/>
      <c r="D61" s="2"/>
      <c r="E61" s="3"/>
      <c r="F61" s="2"/>
      <c r="G61" s="4"/>
      <c r="H61" s="2"/>
      <c r="I61" s="6"/>
    </row>
  </sheetData>
  <mergeCells count="3">
    <mergeCell ref="C45:D47"/>
    <mergeCell ref="C48:D50"/>
    <mergeCell ref="C42:D4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23" sqref="N23"/>
    </sheetView>
  </sheetViews>
  <sheetFormatPr defaultRowHeight="15" x14ac:dyDescent="0.25"/>
  <cols>
    <col min="1" max="1" width="22.85546875" bestFit="1" customWidth="1"/>
    <col min="2" max="2" width="9.42578125" customWidth="1"/>
    <col min="3" max="3" width="12.85546875" bestFit="1" customWidth="1"/>
    <col min="4" max="4" width="10.7109375" bestFit="1" customWidth="1"/>
    <col min="5" max="5" width="8.140625" bestFit="1" customWidth="1"/>
    <col min="6" max="6" width="10.5703125" bestFit="1" customWidth="1"/>
    <col min="7" max="7" width="13.42578125" bestFit="1" customWidth="1"/>
    <col min="9" max="9" width="11.7109375" bestFit="1" customWidth="1"/>
    <col min="11" max="11" width="9.42578125" bestFit="1" customWidth="1"/>
    <col min="12" max="12" width="11.28515625" customWidth="1"/>
    <col min="13" max="13" width="12.140625" customWidth="1"/>
    <col min="14" max="14" width="11.7109375" customWidth="1"/>
    <col min="15" max="15" width="11.42578125" customWidth="1"/>
    <col min="16" max="16" width="11.140625" bestFit="1" customWidth="1"/>
    <col min="17" max="17" width="11.7109375" customWidth="1"/>
    <col min="18" max="18" width="11" customWidth="1"/>
  </cols>
  <sheetData>
    <row r="1" spans="1:2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ht="21" x14ac:dyDescent="0.35">
      <c r="A2" s="10" t="s">
        <v>96</v>
      </c>
      <c r="B2" s="9"/>
      <c r="C2" s="111" t="s">
        <v>94</v>
      </c>
      <c r="D2" s="105"/>
      <c r="E2" s="106"/>
      <c r="F2" s="111" t="s">
        <v>94</v>
      </c>
      <c r="G2" s="105"/>
      <c r="H2" s="106"/>
      <c r="I2" s="111" t="s">
        <v>94</v>
      </c>
      <c r="J2" s="105"/>
      <c r="K2" s="106"/>
      <c r="L2" s="104" t="s">
        <v>93</v>
      </c>
      <c r="M2" s="105"/>
      <c r="N2" s="106"/>
      <c r="O2" s="104" t="s">
        <v>93</v>
      </c>
      <c r="P2" s="105"/>
      <c r="Q2" s="106"/>
      <c r="R2" s="104" t="s">
        <v>93</v>
      </c>
      <c r="S2" s="105"/>
      <c r="T2" s="106"/>
    </row>
    <row r="3" spans="1:20" ht="21" x14ac:dyDescent="0.35">
      <c r="A3" s="9"/>
      <c r="B3" s="9"/>
      <c r="C3" s="107" t="s">
        <v>68</v>
      </c>
      <c r="D3" s="108"/>
      <c r="E3" s="109"/>
      <c r="F3" s="107" t="s">
        <v>72</v>
      </c>
      <c r="G3" s="108"/>
      <c r="H3" s="109"/>
      <c r="I3" s="107" t="s">
        <v>71</v>
      </c>
      <c r="J3" s="108"/>
      <c r="K3" s="109"/>
      <c r="L3" s="107" t="s">
        <v>68</v>
      </c>
      <c r="M3" s="108"/>
      <c r="N3" s="109"/>
      <c r="O3" s="107" t="s">
        <v>72</v>
      </c>
      <c r="P3" s="108"/>
      <c r="Q3" s="109"/>
      <c r="R3" s="112" t="s">
        <v>71</v>
      </c>
      <c r="S3" s="113"/>
      <c r="T3" s="114"/>
    </row>
    <row r="4" spans="1:20" ht="33.75" customHeight="1" x14ac:dyDescent="0.25">
      <c r="A4" s="8" t="s">
        <v>0</v>
      </c>
      <c r="B4" s="159" t="s">
        <v>32</v>
      </c>
      <c r="C4" s="161" t="s">
        <v>69</v>
      </c>
      <c r="D4" s="138" t="s">
        <v>4</v>
      </c>
      <c r="E4" s="162" t="s">
        <v>70</v>
      </c>
      <c r="F4" s="161" t="s">
        <v>69</v>
      </c>
      <c r="G4" s="138" t="s">
        <v>4</v>
      </c>
      <c r="H4" s="162" t="s">
        <v>70</v>
      </c>
      <c r="I4" s="161" t="s">
        <v>69</v>
      </c>
      <c r="J4" s="138" t="s">
        <v>4</v>
      </c>
      <c r="K4" s="162" t="s">
        <v>70</v>
      </c>
      <c r="L4" s="161" t="s">
        <v>69</v>
      </c>
      <c r="M4" s="138" t="s">
        <v>4</v>
      </c>
      <c r="N4" s="162" t="s">
        <v>70</v>
      </c>
      <c r="O4" s="161" t="s">
        <v>69</v>
      </c>
      <c r="P4" s="138" t="s">
        <v>4</v>
      </c>
      <c r="Q4" s="175" t="s">
        <v>70</v>
      </c>
      <c r="R4" s="161" t="s">
        <v>69</v>
      </c>
      <c r="S4" s="138" t="s">
        <v>4</v>
      </c>
      <c r="T4" s="175" t="s">
        <v>70</v>
      </c>
    </row>
    <row r="5" spans="1:20" x14ac:dyDescent="0.25">
      <c r="A5" s="571">
        <v>42836</v>
      </c>
      <c r="B5" s="572" t="s">
        <v>809</v>
      </c>
      <c r="C5" s="39" t="s">
        <v>10</v>
      </c>
      <c r="D5" s="163" t="s">
        <v>10</v>
      </c>
      <c r="E5" s="20"/>
      <c r="F5" s="573">
        <v>19</v>
      </c>
      <c r="G5" s="584">
        <v>82454.136700000003</v>
      </c>
      <c r="H5" s="573">
        <v>4339.6899999999996</v>
      </c>
      <c r="I5" s="19"/>
      <c r="J5" s="15"/>
      <c r="K5" s="170"/>
      <c r="L5" s="173"/>
      <c r="M5" s="7"/>
      <c r="N5" s="18"/>
      <c r="O5" s="19"/>
      <c r="P5" s="17"/>
      <c r="Q5" s="42"/>
      <c r="R5" s="19"/>
      <c r="S5" s="15"/>
      <c r="T5" s="20"/>
    </row>
    <row r="6" spans="1:20" s="146" customFormat="1" x14ac:dyDescent="0.25">
      <c r="A6" s="571">
        <v>42899</v>
      </c>
      <c r="B6" s="572" t="s">
        <v>810</v>
      </c>
      <c r="C6" s="39"/>
      <c r="D6" s="163"/>
      <c r="E6" s="294"/>
      <c r="F6" s="573">
        <v>23</v>
      </c>
      <c r="G6" s="584">
        <v>18181.4594</v>
      </c>
      <c r="H6" s="573">
        <v>790.5</v>
      </c>
      <c r="I6" s="426"/>
      <c r="J6" s="15"/>
      <c r="K6" s="170"/>
      <c r="L6" s="173"/>
      <c r="M6" s="7"/>
      <c r="N6" s="18"/>
      <c r="O6" s="426"/>
      <c r="P6" s="301"/>
      <c r="Q6" s="605"/>
      <c r="R6" s="426"/>
      <c r="S6" s="15"/>
      <c r="T6" s="294"/>
    </row>
    <row r="7" spans="1:20" s="146" customFormat="1" x14ac:dyDescent="0.25">
      <c r="A7" s="571">
        <v>43053</v>
      </c>
      <c r="B7" s="572" t="s">
        <v>811</v>
      </c>
      <c r="C7" s="39"/>
      <c r="D7" s="163"/>
      <c r="E7" s="294"/>
      <c r="F7" s="573">
        <v>23.5</v>
      </c>
      <c r="G7" s="584">
        <v>61738.3773</v>
      </c>
      <c r="H7" s="573">
        <v>2627.16</v>
      </c>
      <c r="I7" s="426"/>
      <c r="J7" s="15"/>
      <c r="K7" s="170"/>
      <c r="L7" s="173"/>
      <c r="M7" s="7"/>
      <c r="N7" s="18"/>
      <c r="O7" s="426"/>
      <c r="P7" s="301"/>
      <c r="Q7" s="605"/>
      <c r="R7" s="426"/>
      <c r="S7" s="15"/>
      <c r="T7" s="294"/>
    </row>
    <row r="8" spans="1:20" s="146" customFormat="1" x14ac:dyDescent="0.25">
      <c r="A8" s="571">
        <v>43053</v>
      </c>
      <c r="B8" s="572" t="s">
        <v>812</v>
      </c>
      <c r="C8" s="39"/>
      <c r="D8" s="163"/>
      <c r="E8" s="294"/>
      <c r="F8" s="573">
        <v>19</v>
      </c>
      <c r="G8" s="584">
        <v>59354.493300000002</v>
      </c>
      <c r="H8" s="573">
        <v>3123.92</v>
      </c>
      <c r="I8" s="426"/>
      <c r="J8" s="15"/>
      <c r="K8" s="170"/>
      <c r="L8" s="173"/>
      <c r="M8" s="7"/>
      <c r="N8" s="18"/>
      <c r="O8" s="426"/>
      <c r="P8" s="301"/>
      <c r="Q8" s="605"/>
      <c r="R8" s="426"/>
      <c r="S8" s="15"/>
      <c r="T8" s="294"/>
    </row>
    <row r="9" spans="1:20" s="146" customFormat="1" x14ac:dyDescent="0.25">
      <c r="A9" s="493">
        <v>42836</v>
      </c>
      <c r="B9" s="494" t="s">
        <v>816</v>
      </c>
      <c r="C9" s="39"/>
      <c r="D9" s="163"/>
      <c r="E9" s="294"/>
      <c r="F9" s="167"/>
      <c r="G9" s="163"/>
      <c r="H9" s="294"/>
      <c r="I9" s="426"/>
      <c r="J9" s="15"/>
      <c r="K9" s="170"/>
      <c r="L9" s="173"/>
      <c r="M9" s="7"/>
      <c r="N9" s="18"/>
      <c r="O9" s="573">
        <v>22</v>
      </c>
      <c r="P9" s="584">
        <v>88606.797999999995</v>
      </c>
      <c r="Q9" s="588">
        <v>4027.58</v>
      </c>
      <c r="R9" s="426"/>
      <c r="S9" s="15"/>
      <c r="T9" s="294"/>
    </row>
    <row r="10" spans="1:20" s="146" customFormat="1" x14ac:dyDescent="0.25">
      <c r="A10" s="493">
        <v>42899</v>
      </c>
      <c r="B10" s="494" t="s">
        <v>817</v>
      </c>
      <c r="C10" s="39"/>
      <c r="D10" s="163"/>
      <c r="E10" s="294"/>
      <c r="F10" s="167"/>
      <c r="G10" s="163"/>
      <c r="H10" s="294"/>
      <c r="I10" s="426"/>
      <c r="J10" s="15"/>
      <c r="K10" s="170"/>
      <c r="L10" s="173"/>
      <c r="M10" s="7"/>
      <c r="N10" s="18"/>
      <c r="O10" s="573">
        <v>106.72</v>
      </c>
      <c r="P10" s="584">
        <v>158670.535</v>
      </c>
      <c r="Q10" s="588">
        <v>1486.79</v>
      </c>
      <c r="R10" s="426"/>
      <c r="S10" s="15"/>
      <c r="T10" s="294"/>
    </row>
    <row r="11" spans="1:20" s="146" customFormat="1" x14ac:dyDescent="0.25">
      <c r="A11" s="493">
        <v>42899</v>
      </c>
      <c r="B11" s="494" t="s">
        <v>818</v>
      </c>
      <c r="C11" s="39"/>
      <c r="D11" s="163"/>
      <c r="E11" s="294"/>
      <c r="F11" s="167"/>
      <c r="G11" s="163"/>
      <c r="H11" s="294"/>
      <c r="I11" s="426"/>
      <c r="J11" s="15"/>
      <c r="K11" s="170"/>
      <c r="L11" s="173"/>
      <c r="M11" s="7"/>
      <c r="N11" s="18"/>
      <c r="O11" s="573">
        <v>22</v>
      </c>
      <c r="P11" s="584">
        <v>20918.333999999999</v>
      </c>
      <c r="Q11" s="588">
        <v>950.83</v>
      </c>
      <c r="R11" s="426"/>
      <c r="S11" s="15"/>
      <c r="T11" s="294"/>
    </row>
    <row r="12" spans="1:20" s="146" customFormat="1" x14ac:dyDescent="0.25">
      <c r="A12" s="493">
        <v>42927</v>
      </c>
      <c r="B12" s="494" t="s">
        <v>819</v>
      </c>
      <c r="C12" s="39"/>
      <c r="D12" s="163"/>
      <c r="E12" s="294"/>
      <c r="F12" s="167"/>
      <c r="G12" s="163"/>
      <c r="H12" s="294"/>
      <c r="I12" s="426"/>
      <c r="J12" s="15"/>
      <c r="K12" s="170"/>
      <c r="L12" s="173"/>
      <c r="M12" s="7"/>
      <c r="N12" s="18"/>
      <c r="O12" s="573">
        <v>23</v>
      </c>
      <c r="P12" s="584">
        <v>21795.401900000001</v>
      </c>
      <c r="Q12" s="588">
        <v>947.63</v>
      </c>
      <c r="R12" s="426"/>
      <c r="S12" s="15"/>
      <c r="T12" s="294"/>
    </row>
    <row r="13" spans="1:20" s="146" customFormat="1" x14ac:dyDescent="0.25">
      <c r="A13" s="493">
        <v>43053</v>
      </c>
      <c r="B13" s="494" t="s">
        <v>820</v>
      </c>
      <c r="C13" s="39"/>
      <c r="D13" s="163"/>
      <c r="E13" s="294"/>
      <c r="F13" s="167"/>
      <c r="G13" s="163"/>
      <c r="H13" s="294"/>
      <c r="I13" s="426"/>
      <c r="J13" s="15"/>
      <c r="K13" s="170"/>
      <c r="L13" s="173"/>
      <c r="M13" s="7"/>
      <c r="N13" s="18"/>
      <c r="O13" s="573">
        <v>23.5</v>
      </c>
      <c r="P13" s="584">
        <v>64639.121200000001</v>
      </c>
      <c r="Q13" s="588">
        <v>2750.6</v>
      </c>
      <c r="R13" s="426"/>
      <c r="S13" s="15"/>
      <c r="T13" s="294"/>
    </row>
    <row r="14" spans="1:20" s="146" customFormat="1" x14ac:dyDescent="0.25">
      <c r="A14" s="493">
        <v>43053</v>
      </c>
      <c r="B14" s="494" t="s">
        <v>821</v>
      </c>
      <c r="C14" s="39"/>
      <c r="D14" s="163"/>
      <c r="E14" s="294"/>
      <c r="F14" s="167"/>
      <c r="G14" s="163"/>
      <c r="H14" s="294"/>
      <c r="I14" s="426"/>
      <c r="J14" s="15"/>
      <c r="K14" s="170"/>
      <c r="L14" s="173"/>
      <c r="M14" s="7"/>
      <c r="N14" s="18"/>
      <c r="O14" s="573">
        <v>20</v>
      </c>
      <c r="P14" s="584">
        <v>62677.163500000002</v>
      </c>
      <c r="Q14" s="588">
        <v>3133.86</v>
      </c>
      <c r="R14" s="426"/>
      <c r="S14" s="15"/>
      <c r="T14" s="294"/>
    </row>
    <row r="15" spans="1:20" x14ac:dyDescent="0.25">
      <c r="A15" s="2"/>
      <c r="B15" s="160"/>
      <c r="C15" s="164"/>
      <c r="D15" s="165"/>
      <c r="E15" s="166"/>
      <c r="F15" s="43"/>
      <c r="G15" s="168"/>
      <c r="H15" s="169"/>
      <c r="I15" s="164"/>
      <c r="J15" s="171"/>
      <c r="K15" s="172"/>
      <c r="L15" s="174"/>
      <c r="M15" s="100"/>
      <c r="N15" s="26"/>
      <c r="O15" s="21"/>
      <c r="P15" s="22"/>
      <c r="Q15" s="46"/>
      <c r="R15" s="21"/>
      <c r="S15" s="22"/>
      <c r="T15" s="23"/>
    </row>
    <row r="16" spans="1:20" s="49" customFormat="1" x14ac:dyDescent="0.25">
      <c r="A16" s="127"/>
      <c r="B16" s="186"/>
      <c r="C16" s="115" t="s">
        <v>87</v>
      </c>
      <c r="D16" s="115" t="s">
        <v>4</v>
      </c>
      <c r="F16" s="115" t="s">
        <v>87</v>
      </c>
      <c r="G16" s="115" t="s">
        <v>4</v>
      </c>
      <c r="I16" s="115" t="s">
        <v>87</v>
      </c>
      <c r="J16" s="115" t="s">
        <v>4</v>
      </c>
      <c r="L16" s="115" t="s">
        <v>87</v>
      </c>
      <c r="M16" s="115" t="s">
        <v>4</v>
      </c>
      <c r="O16" s="115" t="s">
        <v>87</v>
      </c>
      <c r="P16" s="115" t="s">
        <v>4</v>
      </c>
      <c r="Q16" s="187"/>
      <c r="R16" s="115" t="s">
        <v>87</v>
      </c>
      <c r="S16" s="115" t="s">
        <v>4</v>
      </c>
    </row>
    <row r="17" spans="1:20" x14ac:dyDescent="0.25">
      <c r="A17" s="2"/>
      <c r="B17" s="3"/>
      <c r="C17" s="156"/>
      <c r="D17" s="155"/>
      <c r="E17" s="146"/>
      <c r="F17" s="156">
        <f>SUM(F5:F15)</f>
        <v>84.5</v>
      </c>
      <c r="G17" s="155">
        <f>SUM(G5:G15)</f>
        <v>221728.46669999999</v>
      </c>
      <c r="H17" s="146"/>
      <c r="I17" s="156"/>
      <c r="J17" s="155"/>
      <c r="K17" s="146"/>
      <c r="L17" s="156">
        <f>SUM(L5:L14)</f>
        <v>0</v>
      </c>
      <c r="M17" s="155">
        <f>SUM(M5:M14)</f>
        <v>0</v>
      </c>
      <c r="N17" s="146"/>
      <c r="O17" s="156">
        <f>SUM(O5:O14)</f>
        <v>217.22</v>
      </c>
      <c r="P17" s="155">
        <f>SUM(P5:P14)</f>
        <v>417307.35359999997</v>
      </c>
      <c r="Q17" s="158"/>
      <c r="R17" s="156"/>
      <c r="S17" s="155"/>
      <c r="T17" s="146"/>
    </row>
    <row r="18" spans="1:20" x14ac:dyDescent="0.25">
      <c r="A18" s="2"/>
      <c r="B18" s="3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57"/>
      <c r="P18" s="86"/>
      <c r="Q18" s="7"/>
      <c r="R18" s="146"/>
      <c r="S18" s="146"/>
      <c r="T18" s="146"/>
    </row>
    <row r="19" spans="1:20" x14ac:dyDescent="0.25"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6"/>
      <c r="P19" s="7"/>
      <c r="Q19" s="7"/>
      <c r="R19" s="146"/>
      <c r="S19" s="146"/>
      <c r="T19" s="146"/>
    </row>
    <row r="20" spans="1:20" ht="15.75" thickBot="1" x14ac:dyDescent="0.3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6"/>
      <c r="P20" s="7"/>
      <c r="Q20" s="7"/>
      <c r="R20" s="146"/>
      <c r="S20" s="146"/>
      <c r="T20" s="146"/>
    </row>
    <row r="21" spans="1:20" ht="21.75" thickBot="1" x14ac:dyDescent="0.4">
      <c r="C21" s="766" t="s">
        <v>63</v>
      </c>
      <c r="D21" s="755"/>
      <c r="E21" s="767" t="s">
        <v>85</v>
      </c>
      <c r="F21" s="768"/>
      <c r="G21" s="756" t="s">
        <v>86</v>
      </c>
      <c r="H21" s="769"/>
      <c r="I21" s="770" t="s">
        <v>87</v>
      </c>
      <c r="J21" s="771"/>
      <c r="K21" s="755" t="s">
        <v>88</v>
      </c>
      <c r="L21" s="768"/>
      <c r="M21" s="772" t="s">
        <v>89</v>
      </c>
      <c r="N21" s="773"/>
      <c r="O21" s="715"/>
      <c r="P21" s="7"/>
      <c r="Q21" s="7"/>
      <c r="R21" s="146"/>
      <c r="S21" s="146"/>
      <c r="T21" s="146"/>
    </row>
    <row r="22" spans="1:20" ht="18.75" x14ac:dyDescent="0.3">
      <c r="C22" s="889" t="s">
        <v>94</v>
      </c>
      <c r="D22" s="893"/>
      <c r="E22" s="782" t="s">
        <v>68</v>
      </c>
      <c r="F22" s="682"/>
      <c r="G22" s="683"/>
      <c r="H22" s="687"/>
      <c r="I22" s="688"/>
      <c r="J22" s="689"/>
      <c r="K22" s="690"/>
      <c r="L22" s="783"/>
      <c r="M22" s="784"/>
      <c r="N22" s="785"/>
      <c r="O22" s="715"/>
      <c r="P22" s="7"/>
      <c r="Q22" s="7"/>
      <c r="R22" s="146"/>
      <c r="S22" s="146"/>
      <c r="T22" s="146"/>
    </row>
    <row r="23" spans="1:20" ht="18.75" x14ac:dyDescent="0.3">
      <c r="C23" s="894"/>
      <c r="D23" s="895"/>
      <c r="E23" s="716" t="s">
        <v>72</v>
      </c>
      <c r="F23" s="717"/>
      <c r="G23" s="761"/>
      <c r="H23" s="718">
        <f>COUNTA(F5:F15)</f>
        <v>4</v>
      </c>
      <c r="I23" s="762"/>
      <c r="J23" s="719">
        <f>F17</f>
        <v>84.5</v>
      </c>
      <c r="K23" s="720"/>
      <c r="L23" s="721">
        <f>G17/F17</f>
        <v>2624.0055230769231</v>
      </c>
      <c r="M23" s="722"/>
      <c r="N23" s="723">
        <f>G17/H23</f>
        <v>55432.116674999997</v>
      </c>
      <c r="O23" s="715"/>
      <c r="P23" s="7"/>
      <c r="Q23" s="7"/>
      <c r="R23" s="146"/>
      <c r="S23" s="146"/>
      <c r="T23" s="146"/>
    </row>
    <row r="24" spans="1:20" ht="19.5" thickBot="1" x14ac:dyDescent="0.35">
      <c r="C24" s="896"/>
      <c r="D24" s="897"/>
      <c r="E24" s="713" t="s">
        <v>71</v>
      </c>
      <c r="F24" s="764"/>
      <c r="G24" s="706"/>
      <c r="H24" s="750"/>
      <c r="I24" s="707"/>
      <c r="J24" s="751"/>
      <c r="K24" s="752"/>
      <c r="L24" s="753"/>
      <c r="M24" s="711"/>
      <c r="N24" s="765"/>
      <c r="O24" s="146"/>
      <c r="P24" s="146"/>
      <c r="Q24" s="146"/>
      <c r="R24" s="146"/>
      <c r="S24" s="146"/>
      <c r="T24" s="146"/>
    </row>
    <row r="25" spans="1:20" ht="18.75" x14ac:dyDescent="0.3">
      <c r="C25" s="881" t="s">
        <v>95</v>
      </c>
      <c r="D25" s="891"/>
      <c r="E25" s="774" t="s">
        <v>68</v>
      </c>
      <c r="F25" s="775"/>
      <c r="G25" s="776"/>
      <c r="H25" s="777">
        <f>COUNTA(L5:L15)</f>
        <v>0</v>
      </c>
      <c r="I25" s="763"/>
      <c r="J25" s="145"/>
      <c r="K25" s="778"/>
      <c r="L25" s="779"/>
      <c r="M25" s="780"/>
      <c r="N25" s="781"/>
      <c r="O25" s="146"/>
      <c r="P25" s="146"/>
      <c r="Q25" s="146"/>
      <c r="R25" s="146"/>
      <c r="S25" s="146"/>
      <c r="T25" s="146"/>
    </row>
    <row r="26" spans="1:20" ht="18.75" x14ac:dyDescent="0.3">
      <c r="C26" s="881"/>
      <c r="D26" s="891"/>
      <c r="E26" s="716" t="s">
        <v>72</v>
      </c>
      <c r="F26" s="717"/>
      <c r="G26" s="761"/>
      <c r="H26" s="718">
        <f>COUNTA(O5:O15)</f>
        <v>6</v>
      </c>
      <c r="I26" s="762"/>
      <c r="J26" s="719">
        <f>O17</f>
        <v>217.22</v>
      </c>
      <c r="K26" s="720"/>
      <c r="L26" s="749">
        <f>P17/O17</f>
        <v>1921.1276751680323</v>
      </c>
      <c r="M26" s="722"/>
      <c r="N26" s="723">
        <f>P17/H26</f>
        <v>69551.225599999991</v>
      </c>
      <c r="O26" s="146"/>
      <c r="P26" s="146"/>
      <c r="Q26" s="146"/>
      <c r="R26" s="146"/>
      <c r="S26" s="146"/>
      <c r="T26" s="146"/>
    </row>
    <row r="27" spans="1:20" ht="19.5" thickBot="1" x14ac:dyDescent="0.35">
      <c r="C27" s="883"/>
      <c r="D27" s="892"/>
      <c r="E27" s="713" t="s">
        <v>71</v>
      </c>
      <c r="F27" s="764"/>
      <c r="G27" s="706"/>
      <c r="H27" s="750">
        <f>COUNTA(R5:R15)</f>
        <v>0</v>
      </c>
      <c r="I27" s="707"/>
      <c r="J27" s="751"/>
      <c r="K27" s="752"/>
      <c r="L27" s="753"/>
      <c r="M27" s="711"/>
      <c r="N27" s="765"/>
      <c r="O27" s="146"/>
      <c r="P27" s="146"/>
      <c r="Q27" s="146"/>
      <c r="R27" s="146"/>
      <c r="S27" s="146"/>
      <c r="T27" s="146"/>
    </row>
    <row r="28" spans="1:20" x14ac:dyDescent="0.25">
      <c r="O28" s="146"/>
      <c r="P28" s="146"/>
      <c r="Q28" s="146"/>
      <c r="R28" s="146"/>
      <c r="S28" s="146"/>
      <c r="T28" s="146"/>
    </row>
    <row r="29" spans="1:20" x14ac:dyDescent="0.25">
      <c r="O29" s="146"/>
      <c r="P29" s="146"/>
      <c r="Q29" s="146"/>
      <c r="R29" s="146"/>
      <c r="S29" s="146"/>
      <c r="T29" s="146"/>
    </row>
    <row r="30" spans="1:20" x14ac:dyDescent="0.25">
      <c r="O30" s="146"/>
      <c r="P30" s="146"/>
      <c r="Q30" s="146"/>
      <c r="R30" s="146"/>
      <c r="S30" s="146"/>
      <c r="T30" s="146"/>
    </row>
    <row r="32" spans="1:20" x14ac:dyDescent="0.25">
      <c r="G32" s="3" t="s">
        <v>10</v>
      </c>
    </row>
    <row r="33" spans="7:7" x14ac:dyDescent="0.25">
      <c r="G33" s="3" t="s">
        <v>10</v>
      </c>
    </row>
  </sheetData>
  <mergeCells count="2">
    <mergeCell ref="C22:D24"/>
    <mergeCell ref="C25:D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P12" sqref="P12"/>
    </sheetView>
  </sheetViews>
  <sheetFormatPr defaultRowHeight="15" x14ac:dyDescent="0.25"/>
  <cols>
    <col min="1" max="1" width="11.7109375" customWidth="1"/>
    <col min="2" max="2" width="20.28515625" customWidth="1"/>
    <col min="4" max="4" width="11.42578125" customWidth="1"/>
    <col min="5" max="5" width="14" customWidth="1"/>
    <col min="6" max="6" width="12.7109375" bestFit="1" customWidth="1"/>
    <col min="7" max="7" width="20.42578125" bestFit="1" customWidth="1"/>
  </cols>
  <sheetData>
    <row r="1" spans="1:12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2" ht="21" x14ac:dyDescent="0.35">
      <c r="A2" s="10" t="s">
        <v>833</v>
      </c>
      <c r="B2" s="9"/>
      <c r="C2" s="9"/>
      <c r="D2" s="9"/>
      <c r="E2" s="861" t="s">
        <v>53</v>
      </c>
      <c r="F2" s="862"/>
      <c r="G2" s="862"/>
      <c r="H2" s="898" t="s">
        <v>54</v>
      </c>
      <c r="I2" s="899"/>
      <c r="J2" s="900"/>
    </row>
    <row r="3" spans="1:12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2" s="146" customFormat="1" ht="42.75" customHeight="1" x14ac:dyDescent="0.25">
      <c r="A4" s="393">
        <v>42899</v>
      </c>
      <c r="B4" s="392" t="s">
        <v>285</v>
      </c>
      <c r="C4" s="394">
        <v>5</v>
      </c>
      <c r="D4" s="644" t="s">
        <v>286</v>
      </c>
      <c r="E4" s="643">
        <v>886.66</v>
      </c>
      <c r="F4" s="395">
        <v>1043580.0172</v>
      </c>
      <c r="G4" s="395">
        <v>1176.9788293238876</v>
      </c>
      <c r="H4" s="265"/>
      <c r="I4" s="313"/>
      <c r="J4" s="266"/>
    </row>
    <row r="5" spans="1:12" ht="44.25" customHeight="1" x14ac:dyDescent="0.25">
      <c r="A5" s="393">
        <v>42899</v>
      </c>
      <c r="B5" s="392" t="s">
        <v>287</v>
      </c>
      <c r="C5" s="394">
        <v>8</v>
      </c>
      <c r="D5" s="645" t="s">
        <v>286</v>
      </c>
      <c r="E5" s="643">
        <v>606.66</v>
      </c>
      <c r="F5" s="395">
        <v>952625.33750000002</v>
      </c>
      <c r="G5" s="395">
        <v>1570.2788706533729</v>
      </c>
      <c r="H5" s="243"/>
      <c r="I5" s="194"/>
      <c r="J5" s="18"/>
    </row>
    <row r="6" spans="1:12" x14ac:dyDescent="0.25">
      <c r="A6" s="393"/>
      <c r="B6" s="392"/>
      <c r="C6" s="394"/>
      <c r="D6" s="645"/>
      <c r="E6" s="643"/>
      <c r="F6" s="395"/>
      <c r="G6" s="395"/>
      <c r="H6" s="244"/>
      <c r="I6" s="194"/>
      <c r="J6" s="18"/>
    </row>
    <row r="7" spans="1:12" x14ac:dyDescent="0.25">
      <c r="A7" s="146"/>
      <c r="B7" s="146"/>
      <c r="C7" s="146"/>
      <c r="D7" s="146"/>
      <c r="E7" s="67" t="s">
        <v>55</v>
      </c>
      <c r="F7" s="68" t="s">
        <v>4</v>
      </c>
      <c r="G7" s="69"/>
      <c r="H7" s="67" t="s">
        <v>55</v>
      </c>
      <c r="I7" s="68" t="s">
        <v>4</v>
      </c>
      <c r="J7" s="88"/>
    </row>
    <row r="8" spans="1:12" x14ac:dyDescent="0.25">
      <c r="A8" s="146"/>
      <c r="B8" s="146"/>
      <c r="C8" s="146"/>
      <c r="D8" s="146"/>
      <c r="E8" s="520">
        <f>SUM(E4:E6)</f>
        <v>1493.32</v>
      </c>
      <c r="F8" s="63">
        <f>SUM(F4:F6)</f>
        <v>1996205.3547</v>
      </c>
      <c r="G8" s="63"/>
      <c r="H8" s="520">
        <f>SUM(H4:H6)</f>
        <v>0</v>
      </c>
      <c r="I8" s="63">
        <f>SUM(I4:I6)</f>
        <v>0</v>
      </c>
      <c r="J8" s="246"/>
    </row>
    <row r="9" spans="1:12" ht="21" x14ac:dyDescent="0.35">
      <c r="A9" s="146"/>
      <c r="B9" s="146"/>
      <c r="C9" s="146"/>
      <c r="D9" s="146"/>
      <c r="E9" s="146"/>
      <c r="F9" s="146"/>
      <c r="G9" s="146"/>
      <c r="H9" s="15"/>
      <c r="I9" s="15"/>
      <c r="J9" s="28"/>
    </row>
    <row r="10" spans="1:12" ht="18.75" x14ac:dyDescent="0.3">
      <c r="A10" s="75" t="s">
        <v>63</v>
      </c>
      <c r="B10" s="76"/>
      <c r="C10" s="76"/>
      <c r="D10" s="76"/>
      <c r="E10" s="75" t="s">
        <v>57</v>
      </c>
      <c r="F10" s="77"/>
      <c r="G10" s="249" t="s">
        <v>58</v>
      </c>
      <c r="H10" s="247"/>
      <c r="I10" s="247"/>
      <c r="J10" s="247"/>
    </row>
    <row r="11" spans="1:12" ht="18.75" x14ac:dyDescent="0.3">
      <c r="A11" s="78" t="s">
        <v>64</v>
      </c>
      <c r="B11" s="79"/>
      <c r="C11" s="79"/>
      <c r="D11" s="79"/>
      <c r="E11" s="78">
        <f>COUNTA(E4:E6)</f>
        <v>2</v>
      </c>
      <c r="F11" s="80"/>
      <c r="G11" s="418">
        <f>ROUND(F8/E8,2)</f>
        <v>1336.76</v>
      </c>
      <c r="H11" s="248"/>
      <c r="I11" s="248"/>
      <c r="J11" s="248"/>
    </row>
    <row r="12" spans="1:12" ht="18.75" x14ac:dyDescent="0.3">
      <c r="A12" s="78" t="s">
        <v>65</v>
      </c>
      <c r="B12" s="79"/>
      <c r="C12" s="79"/>
      <c r="D12" s="79"/>
      <c r="E12" s="78">
        <f>COUNTA(H4:H6)</f>
        <v>0</v>
      </c>
      <c r="F12" s="80"/>
      <c r="G12" s="250">
        <v>0</v>
      </c>
      <c r="H12" s="248"/>
      <c r="I12" s="248"/>
      <c r="J12" s="248"/>
    </row>
    <row r="13" spans="1:12" ht="18.75" x14ac:dyDescent="0.3">
      <c r="A13" s="78" t="s">
        <v>66</v>
      </c>
      <c r="B13" s="79"/>
      <c r="C13" s="79"/>
      <c r="D13" s="79"/>
      <c r="E13" s="78">
        <f>SUM(E11:E12)</f>
        <v>2</v>
      </c>
      <c r="F13" s="80"/>
      <c r="G13" s="418">
        <f>G11</f>
        <v>1336.76</v>
      </c>
      <c r="H13" s="248"/>
      <c r="I13" s="248"/>
      <c r="J13" s="248"/>
    </row>
    <row r="15" spans="1:12" ht="21" x14ac:dyDescent="0.35">
      <c r="A15" s="10" t="s">
        <v>837</v>
      </c>
      <c r="B15" s="9"/>
      <c r="C15" s="901" t="s">
        <v>45</v>
      </c>
      <c r="D15" s="902"/>
      <c r="E15" s="902"/>
      <c r="F15" s="902"/>
      <c r="G15" s="903"/>
      <c r="H15" s="898" t="s">
        <v>46</v>
      </c>
      <c r="I15" s="899"/>
      <c r="J15" s="899"/>
      <c r="K15" s="899"/>
      <c r="L15" s="900"/>
    </row>
    <row r="16" spans="1:12" ht="30" x14ac:dyDescent="0.25">
      <c r="A16" s="13" t="s">
        <v>48</v>
      </c>
      <c r="B16" s="647" t="s">
        <v>32</v>
      </c>
      <c r="C16" s="649" t="s">
        <v>40</v>
      </c>
      <c r="D16" s="646" t="s">
        <v>41</v>
      </c>
      <c r="E16" s="180" t="s">
        <v>836</v>
      </c>
      <c r="F16" s="646" t="s">
        <v>4</v>
      </c>
      <c r="G16" s="646" t="s">
        <v>835</v>
      </c>
      <c r="H16" s="180" t="s">
        <v>40</v>
      </c>
      <c r="I16" s="658" t="s">
        <v>41</v>
      </c>
      <c r="J16" s="646" t="s">
        <v>834</v>
      </c>
      <c r="K16" s="8" t="s">
        <v>4</v>
      </c>
      <c r="L16" s="8" t="s">
        <v>835</v>
      </c>
    </row>
    <row r="17" spans="1:12" x14ac:dyDescent="0.25">
      <c r="A17" s="393">
        <v>42808</v>
      </c>
      <c r="B17" s="648" t="s">
        <v>273</v>
      </c>
      <c r="C17" s="662">
        <v>8</v>
      </c>
      <c r="D17" s="659">
        <v>6</v>
      </c>
      <c r="E17" s="667">
        <v>108</v>
      </c>
      <c r="F17" s="650">
        <v>11258.543900000001</v>
      </c>
      <c r="G17" s="669">
        <f>F17/E17</f>
        <v>104.24577685185186</v>
      </c>
      <c r="I17" s="654"/>
      <c r="J17" s="461"/>
      <c r="K17" s="313"/>
      <c r="L17" s="266"/>
    </row>
    <row r="18" spans="1:12" x14ac:dyDescent="0.25">
      <c r="A18" s="393">
        <v>42808</v>
      </c>
      <c r="B18" s="648" t="s">
        <v>276</v>
      </c>
      <c r="C18" s="663">
        <v>8</v>
      </c>
      <c r="D18" s="659">
        <v>5</v>
      </c>
      <c r="E18" s="667">
        <v>120</v>
      </c>
      <c r="F18" s="650">
        <v>10078.381100000001</v>
      </c>
      <c r="G18" s="669">
        <f t="shared" ref="G18:G22" si="0">F18/E18</f>
        <v>83.986509166666664</v>
      </c>
      <c r="I18" s="15"/>
      <c r="J18" s="461"/>
      <c r="K18" s="313"/>
      <c r="L18" s="266"/>
    </row>
    <row r="19" spans="1:12" x14ac:dyDescent="0.25">
      <c r="A19" s="393">
        <v>42808</v>
      </c>
      <c r="B19" s="648" t="s">
        <v>278</v>
      </c>
      <c r="C19" s="663">
        <v>10</v>
      </c>
      <c r="D19" s="659">
        <v>6</v>
      </c>
      <c r="E19" s="667">
        <v>103.3</v>
      </c>
      <c r="F19" s="650">
        <v>33326.5432</v>
      </c>
      <c r="G19" s="669">
        <f t="shared" si="0"/>
        <v>322.61900484027109</v>
      </c>
      <c r="I19" s="15"/>
      <c r="J19" s="461"/>
      <c r="K19" s="313"/>
      <c r="L19" s="266"/>
    </row>
    <row r="20" spans="1:12" x14ac:dyDescent="0.25">
      <c r="A20" s="393">
        <v>42808</v>
      </c>
      <c r="B20" s="648" t="s">
        <v>280</v>
      </c>
      <c r="C20" s="663">
        <v>8</v>
      </c>
      <c r="D20" s="660">
        <v>5</v>
      </c>
      <c r="E20" s="664">
        <v>116</v>
      </c>
      <c r="F20" s="650">
        <v>35697.312599999997</v>
      </c>
      <c r="G20" s="669">
        <f t="shared" si="0"/>
        <v>307.73545344827585</v>
      </c>
      <c r="I20" s="15"/>
      <c r="J20" s="461"/>
      <c r="K20" s="313"/>
      <c r="L20" s="266"/>
    </row>
    <row r="21" spans="1:12" x14ac:dyDescent="0.25">
      <c r="A21" s="393">
        <v>42808</v>
      </c>
      <c r="B21" s="648" t="s">
        <v>282</v>
      </c>
      <c r="C21" s="663">
        <v>6</v>
      </c>
      <c r="D21" s="660">
        <v>6</v>
      </c>
      <c r="E21" s="667">
        <v>79</v>
      </c>
      <c r="F21" s="650">
        <v>48395.550600000002</v>
      </c>
      <c r="G21" s="669">
        <f t="shared" si="0"/>
        <v>612.60190632911394</v>
      </c>
      <c r="I21" s="15"/>
      <c r="J21" s="477"/>
      <c r="K21" s="194"/>
      <c r="L21" s="18"/>
    </row>
    <row r="22" spans="1:12" x14ac:dyDescent="0.25">
      <c r="A22" s="393">
        <v>42808</v>
      </c>
      <c r="B22" s="648" t="s">
        <v>283</v>
      </c>
      <c r="C22" s="663">
        <v>6</v>
      </c>
      <c r="D22" s="668">
        <v>6</v>
      </c>
      <c r="E22" s="664">
        <v>73</v>
      </c>
      <c r="F22" s="650">
        <v>11258.543900000001</v>
      </c>
      <c r="G22" s="669">
        <f t="shared" si="0"/>
        <v>154.22662876712329</v>
      </c>
      <c r="I22" s="15"/>
      <c r="J22" s="477"/>
      <c r="K22" s="194"/>
      <c r="L22" s="18"/>
    </row>
    <row r="23" spans="1:12" x14ac:dyDescent="0.25">
      <c r="A23" s="393"/>
      <c r="B23" s="648"/>
      <c r="C23" s="665"/>
      <c r="D23" s="661"/>
      <c r="E23" s="666"/>
      <c r="F23" s="651"/>
      <c r="G23" s="652"/>
      <c r="I23" s="22"/>
      <c r="J23" s="657"/>
      <c r="K23" s="655"/>
      <c r="L23" s="352"/>
    </row>
    <row r="24" spans="1:12" x14ac:dyDescent="0.25">
      <c r="A24" s="146"/>
      <c r="B24" s="146"/>
      <c r="C24" s="146"/>
      <c r="E24" s="653" t="s">
        <v>55</v>
      </c>
      <c r="F24" s="433" t="s">
        <v>4</v>
      </c>
      <c r="G24" s="654"/>
      <c r="H24" s="656"/>
      <c r="I24" s="15"/>
      <c r="J24" s="433" t="s">
        <v>55</v>
      </c>
      <c r="K24" s="433" t="s">
        <v>4</v>
      </c>
      <c r="L24" s="434"/>
    </row>
    <row r="25" spans="1:12" x14ac:dyDescent="0.25">
      <c r="A25" s="146"/>
      <c r="B25" s="146"/>
      <c r="C25" s="146"/>
      <c r="E25" s="520">
        <f>SUM(E17:E23)</f>
        <v>599.29999999999995</v>
      </c>
      <c r="F25" s="22">
        <f>SUM(F17:F23)</f>
        <v>150014.87530000001</v>
      </c>
      <c r="G25" s="22"/>
      <c r="H25" s="520"/>
      <c r="I25" s="22"/>
      <c r="J25" s="22">
        <f>SUM(J17:J23)</f>
        <v>0</v>
      </c>
      <c r="K25" s="22">
        <f>SUM(K17:K23)</f>
        <v>0</v>
      </c>
      <c r="L25" s="490"/>
    </row>
    <row r="26" spans="1:12" ht="21" x14ac:dyDescent="0.35">
      <c r="A26" s="146"/>
      <c r="B26" s="146"/>
      <c r="C26" s="146"/>
      <c r="D26" s="146"/>
      <c r="E26" s="146"/>
      <c r="F26" s="146"/>
      <c r="G26" s="146"/>
      <c r="H26" s="15"/>
      <c r="I26" s="15"/>
      <c r="J26" s="28"/>
    </row>
    <row r="27" spans="1:12" ht="18.75" x14ac:dyDescent="0.3">
      <c r="A27" s="75" t="s">
        <v>63</v>
      </c>
      <c r="B27" s="76"/>
      <c r="C27" s="76"/>
      <c r="D27" s="76"/>
      <c r="E27" s="75" t="s">
        <v>57</v>
      </c>
      <c r="F27" s="77"/>
      <c r="G27" s="249" t="s">
        <v>58</v>
      </c>
      <c r="H27" s="247"/>
      <c r="I27" s="247"/>
      <c r="J27" s="247"/>
    </row>
    <row r="28" spans="1:12" ht="18.75" x14ac:dyDescent="0.3">
      <c r="A28" s="78" t="s">
        <v>64</v>
      </c>
      <c r="B28" s="79"/>
      <c r="C28" s="79"/>
      <c r="D28" s="79"/>
      <c r="E28" s="78">
        <f>COUNTA(E17:E23)</f>
        <v>6</v>
      </c>
      <c r="F28" s="80"/>
      <c r="G28" s="418">
        <f>ROUND(F25/E25,2)</f>
        <v>250.32</v>
      </c>
      <c r="H28" s="248"/>
      <c r="I28" s="248"/>
      <c r="J28" s="248"/>
    </row>
    <row r="29" spans="1:12" ht="18.75" x14ac:dyDescent="0.3">
      <c r="A29" s="78" t="s">
        <v>65</v>
      </c>
      <c r="B29" s="79"/>
      <c r="C29" s="79"/>
      <c r="D29" s="79"/>
      <c r="E29" s="78">
        <f>COUNTA(J17:J23)</f>
        <v>0</v>
      </c>
      <c r="F29" s="80"/>
      <c r="G29" s="250">
        <v>0</v>
      </c>
      <c r="H29" s="248"/>
      <c r="I29" s="248"/>
      <c r="J29" s="248"/>
    </row>
    <row r="30" spans="1:12" ht="18.75" x14ac:dyDescent="0.3">
      <c r="A30" s="78" t="s">
        <v>66</v>
      </c>
      <c r="B30" s="79"/>
      <c r="C30" s="79"/>
      <c r="D30" s="79"/>
      <c r="E30" s="78">
        <f>SUM(E28:E29)</f>
        <v>6</v>
      </c>
      <c r="F30" s="80"/>
      <c r="G30" s="418">
        <f>G28</f>
        <v>250.32</v>
      </c>
      <c r="H30" s="248"/>
      <c r="I30" s="248"/>
      <c r="J30" s="248"/>
    </row>
  </sheetData>
  <mergeCells count="4">
    <mergeCell ref="E2:G2"/>
    <mergeCell ref="H2:J2"/>
    <mergeCell ref="C15:G15"/>
    <mergeCell ref="H15:L1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5" sqref="F15"/>
    </sheetView>
  </sheetViews>
  <sheetFormatPr defaultRowHeight="15" x14ac:dyDescent="0.25"/>
  <cols>
    <col min="1" max="1" width="11.85546875" customWidth="1"/>
    <col min="4" max="4" width="25.7109375" customWidth="1"/>
    <col min="5" max="5" width="10.7109375" customWidth="1"/>
    <col min="6" max="6" width="15.7109375" customWidth="1"/>
    <col min="7" max="7" width="20.42578125" bestFit="1" customWidth="1"/>
    <col min="8" max="8" width="10.42578125" customWidth="1"/>
    <col min="9" max="9" width="15.5703125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104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0" ht="30" x14ac:dyDescent="0.25">
      <c r="A4" s="397">
        <v>42864</v>
      </c>
      <c r="B4" s="398" t="s">
        <v>288</v>
      </c>
      <c r="C4" s="628">
        <v>11</v>
      </c>
      <c r="D4" s="625" t="s">
        <v>823</v>
      </c>
      <c r="E4" s="628">
        <v>141752</v>
      </c>
      <c r="F4" s="396">
        <v>1987999.0208999999</v>
      </c>
      <c r="G4" s="630">
        <f>F4/E4</f>
        <v>14.024486574439866</v>
      </c>
      <c r="H4" s="243"/>
      <c r="I4" s="194"/>
      <c r="J4" s="262"/>
    </row>
    <row r="5" spans="1:10" x14ac:dyDescent="0.25">
      <c r="A5" s="397">
        <v>43053</v>
      </c>
      <c r="B5" s="398" t="s">
        <v>289</v>
      </c>
      <c r="C5" s="626">
        <v>1</v>
      </c>
      <c r="D5" s="627" t="s">
        <v>290</v>
      </c>
      <c r="E5" s="629">
        <v>10416</v>
      </c>
      <c r="F5" s="396">
        <v>223904.49470000001</v>
      </c>
      <c r="G5" s="631">
        <v>21.496207248463904</v>
      </c>
      <c r="H5" s="243"/>
      <c r="I5" s="194"/>
      <c r="J5" s="18"/>
    </row>
    <row r="6" spans="1:10" x14ac:dyDescent="0.25">
      <c r="A6" s="397">
        <v>43053</v>
      </c>
      <c r="B6" s="398" t="s">
        <v>291</v>
      </c>
      <c r="C6" s="626">
        <v>1</v>
      </c>
      <c r="D6" s="627" t="s">
        <v>290</v>
      </c>
      <c r="E6" s="629">
        <v>8471.2999999999993</v>
      </c>
      <c r="F6" s="396">
        <v>192921.24919999999</v>
      </c>
      <c r="G6" s="631">
        <v>22.773512170263309</v>
      </c>
      <c r="H6" s="243"/>
      <c r="I6" s="194"/>
      <c r="J6" s="18"/>
    </row>
    <row r="7" spans="1:10" s="146" customFormat="1" ht="30" x14ac:dyDescent="0.25">
      <c r="A7" s="397">
        <v>43053</v>
      </c>
      <c r="B7" s="398" t="s">
        <v>292</v>
      </c>
      <c r="C7" s="628">
        <v>11</v>
      </c>
      <c r="D7" s="627" t="s">
        <v>824</v>
      </c>
      <c r="E7" s="628">
        <v>4126</v>
      </c>
      <c r="F7" s="396">
        <v>278968.49099999998</v>
      </c>
      <c r="G7" s="630">
        <f>F7/E7</f>
        <v>67.61233422200678</v>
      </c>
      <c r="H7" s="284"/>
      <c r="I7" s="269"/>
      <c r="J7" s="18"/>
    </row>
    <row r="8" spans="1:10" s="146" customFormat="1" x14ac:dyDescent="0.25">
      <c r="A8" s="397">
        <v>43053</v>
      </c>
      <c r="B8" s="398" t="s">
        <v>293</v>
      </c>
      <c r="C8" s="626">
        <v>2</v>
      </c>
      <c r="D8" s="627" t="s">
        <v>294</v>
      </c>
      <c r="E8" s="629">
        <v>10400</v>
      </c>
      <c r="F8" s="396">
        <v>172996.50640000001</v>
      </c>
      <c r="G8" s="631">
        <v>16.634279461538462</v>
      </c>
      <c r="H8" s="284"/>
      <c r="I8" s="269"/>
      <c r="J8" s="18"/>
    </row>
    <row r="9" spans="1:10" s="146" customFormat="1" x14ac:dyDescent="0.25">
      <c r="A9" s="397">
        <v>43053</v>
      </c>
      <c r="B9" s="398" t="s">
        <v>295</v>
      </c>
      <c r="C9" s="626">
        <v>2</v>
      </c>
      <c r="D9" s="627" t="s">
        <v>294</v>
      </c>
      <c r="E9" s="629">
        <v>9307</v>
      </c>
      <c r="F9" s="396">
        <v>148047.40900000001</v>
      </c>
      <c r="G9" s="631">
        <v>15.907103148168048</v>
      </c>
      <c r="H9" s="284"/>
      <c r="I9" s="269"/>
      <c r="J9" s="262"/>
    </row>
    <row r="10" spans="1:10" x14ac:dyDescent="0.25">
      <c r="A10" s="4"/>
      <c r="B10" s="2"/>
      <c r="C10" s="5"/>
      <c r="D10" s="27"/>
      <c r="E10" s="62"/>
      <c r="F10" s="63"/>
      <c r="G10" s="63"/>
      <c r="H10" s="244"/>
      <c r="I10" s="194"/>
      <c r="J10" s="18"/>
    </row>
    <row r="11" spans="1:10" x14ac:dyDescent="0.25">
      <c r="A11" s="146"/>
      <c r="B11" s="146"/>
      <c r="C11" s="146"/>
      <c r="D11" s="146"/>
      <c r="E11" s="67" t="s">
        <v>55</v>
      </c>
      <c r="F11" s="68" t="s">
        <v>4</v>
      </c>
      <c r="G11" s="69"/>
      <c r="H11" s="67" t="s">
        <v>55</v>
      </c>
      <c r="I11" s="68" t="s">
        <v>4</v>
      </c>
      <c r="J11" s="88"/>
    </row>
    <row r="12" spans="1:10" x14ac:dyDescent="0.25">
      <c r="A12" s="146"/>
      <c r="B12" s="146"/>
      <c r="C12" s="146"/>
      <c r="D12" s="146"/>
      <c r="E12" s="62">
        <f>SUM(E4:E10)</f>
        <v>184472.3</v>
      </c>
      <c r="F12" s="270">
        <f>SUM(F4:F10)</f>
        <v>3004837.1711999997</v>
      </c>
      <c r="G12" s="63"/>
      <c r="H12" s="62">
        <f>SUM(H4:H10)</f>
        <v>0</v>
      </c>
      <c r="I12" s="283"/>
      <c r="J12" s="246"/>
    </row>
    <row r="13" spans="1:10" ht="21" x14ac:dyDescent="0.35">
      <c r="A13" s="146"/>
      <c r="B13" s="146"/>
      <c r="C13" s="146"/>
      <c r="D13" s="146"/>
      <c r="E13" s="146"/>
      <c r="F13" s="146"/>
      <c r="G13" s="146"/>
      <c r="H13" s="15"/>
      <c r="I13" s="15"/>
      <c r="J13" s="28"/>
    </row>
    <row r="14" spans="1:10" ht="18.75" x14ac:dyDescent="0.3">
      <c r="A14" s="75" t="s">
        <v>63</v>
      </c>
      <c r="B14" s="76"/>
      <c r="C14" s="76"/>
      <c r="D14" s="76"/>
      <c r="E14" s="75" t="s">
        <v>57</v>
      </c>
      <c r="F14" s="77"/>
      <c r="G14" s="249" t="s">
        <v>58</v>
      </c>
      <c r="H14" s="247"/>
      <c r="I14" s="247"/>
      <c r="J14" s="247"/>
    </row>
    <row r="15" spans="1:10" ht="18.75" x14ac:dyDescent="0.3">
      <c r="A15" s="78" t="s">
        <v>64</v>
      </c>
      <c r="B15" s="79"/>
      <c r="C15" s="79"/>
      <c r="D15" s="79"/>
      <c r="E15" s="78">
        <f>COUNTA(E4:E10)</f>
        <v>6</v>
      </c>
      <c r="F15" s="80"/>
      <c r="G15" s="250">
        <f>ROUND(F12/E12,2)</f>
        <v>16.29</v>
      </c>
      <c r="H15" s="248"/>
      <c r="I15" s="248"/>
      <c r="J15" s="248"/>
    </row>
    <row r="16" spans="1:10" ht="18.75" x14ac:dyDescent="0.3">
      <c r="A16" s="78" t="s">
        <v>65</v>
      </c>
      <c r="B16" s="79"/>
      <c r="C16" s="79"/>
      <c r="D16" s="79"/>
      <c r="E16" s="78">
        <f>COUNTA(H4:H10)</f>
        <v>0</v>
      </c>
      <c r="F16" s="80"/>
      <c r="G16" s="250">
        <v>0</v>
      </c>
      <c r="H16" s="248"/>
      <c r="I16" s="248"/>
      <c r="J16" s="248"/>
    </row>
    <row r="17" spans="1:10" ht="18.75" x14ac:dyDescent="0.3">
      <c r="A17" s="78" t="s">
        <v>66</v>
      </c>
      <c r="B17" s="79"/>
      <c r="C17" s="79"/>
      <c r="D17" s="79"/>
      <c r="E17" s="78">
        <f>SUM(E15:E16)</f>
        <v>6</v>
      </c>
      <c r="F17" s="80"/>
      <c r="G17" s="250">
        <f>ROUND((F12+I12)/(E12+H12),2)</f>
        <v>16.29</v>
      </c>
      <c r="H17" s="248"/>
      <c r="I17" s="248"/>
      <c r="J17" s="248"/>
    </row>
  </sheetData>
  <mergeCells count="2">
    <mergeCell ref="E2:G2"/>
    <mergeCell ref="H2:J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5" sqref="G15"/>
    </sheetView>
  </sheetViews>
  <sheetFormatPr defaultRowHeight="15" x14ac:dyDescent="0.25"/>
  <cols>
    <col min="1" max="1" width="11.7109375" customWidth="1"/>
    <col min="6" max="6" width="14.28515625" bestFit="1" customWidth="1"/>
    <col min="7" max="7" width="20.42578125" bestFit="1" customWidth="1"/>
    <col min="9" max="9" width="11.140625" bestFit="1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614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0" x14ac:dyDescent="0.25">
      <c r="A4" s="296">
        <v>42808</v>
      </c>
      <c r="B4" t="s">
        <v>176</v>
      </c>
      <c r="C4">
        <v>2</v>
      </c>
      <c r="D4" s="565" t="s">
        <v>177</v>
      </c>
      <c r="G4" s="602"/>
      <c r="H4">
        <v>3048</v>
      </c>
      <c r="I4">
        <v>308879.86</v>
      </c>
      <c r="J4" s="670">
        <f>I4/H4</f>
        <v>101.33853674540681</v>
      </c>
    </row>
    <row r="5" spans="1:10" x14ac:dyDescent="0.25">
      <c r="A5" s="286">
        <v>42927</v>
      </c>
      <c r="B5" s="287" t="s">
        <v>609</v>
      </c>
      <c r="C5" s="598">
        <v>3</v>
      </c>
      <c r="D5" s="475" t="s">
        <v>610</v>
      </c>
      <c r="E5" s="292">
        <v>11317</v>
      </c>
      <c r="F5" s="289">
        <v>1216806.3292</v>
      </c>
      <c r="G5" s="600">
        <v>107.52021995228418</v>
      </c>
      <c r="H5" s="305"/>
      <c r="I5" s="601"/>
      <c r="J5" s="353"/>
    </row>
    <row r="6" spans="1:10" s="146" customFormat="1" x14ac:dyDescent="0.25">
      <c r="A6" s="286">
        <v>42927</v>
      </c>
      <c r="B6" s="287" t="s">
        <v>611</v>
      </c>
      <c r="C6" s="288">
        <v>3</v>
      </c>
      <c r="D6" s="599" t="s">
        <v>610</v>
      </c>
      <c r="E6" s="292">
        <v>11314</v>
      </c>
      <c r="F6" s="289">
        <v>1519894.0104</v>
      </c>
      <c r="G6" s="289">
        <v>134.33745893583171</v>
      </c>
      <c r="H6" s="265"/>
      <c r="I6" s="269"/>
      <c r="J6" s="266"/>
    </row>
    <row r="7" spans="1:10" s="146" customFormat="1" x14ac:dyDescent="0.25">
      <c r="A7" s="286">
        <v>43053</v>
      </c>
      <c r="B7" s="287" t="s">
        <v>612</v>
      </c>
      <c r="C7" s="288">
        <v>1</v>
      </c>
      <c r="D7" s="293" t="s">
        <v>613</v>
      </c>
      <c r="G7" s="483"/>
      <c r="H7" s="292">
        <v>2389</v>
      </c>
      <c r="I7" s="289">
        <v>351313.8015</v>
      </c>
      <c r="J7" s="310">
        <v>147.05475156969445</v>
      </c>
    </row>
    <row r="8" spans="1:10" x14ac:dyDescent="0.25">
      <c r="A8" s="297"/>
      <c r="B8" s="298"/>
      <c r="C8" s="299"/>
      <c r="D8" s="475"/>
      <c r="E8" s="299"/>
      <c r="F8" s="291"/>
      <c r="G8" s="481"/>
      <c r="H8" s="305"/>
      <c r="I8" s="422"/>
      <c r="J8" s="353"/>
    </row>
    <row r="9" spans="1:10" x14ac:dyDescent="0.25">
      <c r="A9" s="146"/>
      <c r="B9" s="146"/>
      <c r="C9" s="146"/>
      <c r="D9" s="146"/>
      <c r="E9" s="67" t="s">
        <v>55</v>
      </c>
      <c r="F9" s="68" t="s">
        <v>4</v>
      </c>
      <c r="G9" s="69"/>
      <c r="H9" s="67" t="s">
        <v>55</v>
      </c>
      <c r="I9" s="68" t="s">
        <v>4</v>
      </c>
      <c r="J9" s="88"/>
    </row>
    <row r="10" spans="1:10" x14ac:dyDescent="0.25">
      <c r="A10" s="146"/>
      <c r="B10" s="146"/>
      <c r="C10" s="146"/>
      <c r="D10" s="146"/>
      <c r="E10" s="62">
        <f>SUM(E5:E8)</f>
        <v>22631</v>
      </c>
      <c r="F10" s="482">
        <f>SUM(F5:F8)</f>
        <v>2736700.3396000001</v>
      </c>
      <c r="G10" s="63"/>
      <c r="H10" s="62">
        <f>SUM(H4:H8)</f>
        <v>5437</v>
      </c>
      <c r="I10" s="70">
        <f>SUM(I4:I8)</f>
        <v>660193.66149999993</v>
      </c>
      <c r="J10" s="246"/>
    </row>
    <row r="11" spans="1:10" ht="21" x14ac:dyDescent="0.35">
      <c r="A11" s="146"/>
      <c r="B11" s="146"/>
      <c r="C11" s="146"/>
      <c r="D11" s="146"/>
      <c r="E11" s="146"/>
      <c r="F11" s="146"/>
      <c r="G11" s="146"/>
      <c r="H11" s="15"/>
      <c r="I11" s="15"/>
      <c r="J11" s="28"/>
    </row>
    <row r="12" spans="1:10" ht="18.75" x14ac:dyDescent="0.3">
      <c r="A12" s="75" t="s">
        <v>63</v>
      </c>
      <c r="B12" s="76"/>
      <c r="C12" s="76"/>
      <c r="D12" s="76"/>
      <c r="E12" s="75" t="s">
        <v>57</v>
      </c>
      <c r="F12" s="77"/>
      <c r="G12" s="249" t="s">
        <v>58</v>
      </c>
      <c r="H12" s="247"/>
      <c r="I12" s="247"/>
      <c r="J12" s="247"/>
    </row>
    <row r="13" spans="1:10" ht="18.75" x14ac:dyDescent="0.3">
      <c r="A13" s="78" t="s">
        <v>64</v>
      </c>
      <c r="B13" s="79"/>
      <c r="C13" s="79"/>
      <c r="D13" s="79"/>
      <c r="E13" s="78">
        <f>COUNTA(E5:E6)</f>
        <v>2</v>
      </c>
      <c r="F13" s="80"/>
      <c r="G13" s="250">
        <f>ROUND(F10/E10,2)</f>
        <v>120.93</v>
      </c>
      <c r="H13" s="248"/>
      <c r="I13" s="248"/>
      <c r="J13" s="248"/>
    </row>
    <row r="14" spans="1:10" ht="18.75" x14ac:dyDescent="0.3">
      <c r="A14" s="78" t="s">
        <v>65</v>
      </c>
      <c r="B14" s="79"/>
      <c r="C14" s="79"/>
      <c r="D14" s="79"/>
      <c r="E14" s="78">
        <f>COUNTA(H4:H8)</f>
        <v>2</v>
      </c>
      <c r="F14" s="80"/>
      <c r="G14" s="250">
        <f>ROUND(I10/H10,2)</f>
        <v>121.43</v>
      </c>
      <c r="H14" s="248"/>
      <c r="I14" s="248"/>
      <c r="J14" s="248"/>
    </row>
    <row r="15" spans="1:10" ht="18.75" x14ac:dyDescent="0.3">
      <c r="A15" s="78" t="s">
        <v>66</v>
      </c>
      <c r="B15" s="79"/>
      <c r="C15" s="79"/>
      <c r="D15" s="79"/>
      <c r="E15" s="78">
        <f>SUM(E13:E14)</f>
        <v>4</v>
      </c>
      <c r="F15" s="80"/>
      <c r="G15" s="250">
        <f>ROUND((F10+I10)/(E10+H10),2)</f>
        <v>121.02</v>
      </c>
      <c r="H15" s="248"/>
      <c r="I15" s="248"/>
      <c r="J15" s="248"/>
    </row>
  </sheetData>
  <mergeCells count="2">
    <mergeCell ref="E2:G2"/>
    <mergeCell ref="H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ySplit="3" topLeftCell="A13" activePane="bottomLeft" state="frozen"/>
      <selection pane="bottomLeft" activeCell="G18" sqref="G18"/>
    </sheetView>
  </sheetViews>
  <sheetFormatPr defaultRowHeight="15" x14ac:dyDescent="0.25"/>
  <cols>
    <col min="1" max="1" width="12.140625" customWidth="1"/>
    <col min="3" max="4" width="9.140625" style="146"/>
    <col min="6" max="6" width="22.42578125" style="381" customWidth="1"/>
    <col min="7" max="7" width="10.7109375" customWidth="1"/>
    <col min="8" max="8" width="13.28515625" customWidth="1"/>
    <col min="9" max="9" width="16.7109375" customWidth="1"/>
    <col min="10" max="10" width="10" bestFit="1" customWidth="1"/>
    <col min="11" max="11" width="13.85546875" customWidth="1"/>
    <col min="12" max="12" width="9.140625" customWidth="1"/>
  </cols>
  <sheetData>
    <row r="1" spans="1:13" ht="26.25" x14ac:dyDescent="0.4">
      <c r="A1" s="11" t="s">
        <v>198</v>
      </c>
      <c r="B1" s="146"/>
      <c r="E1" s="146"/>
      <c r="G1" s="146"/>
      <c r="H1" s="146"/>
      <c r="I1" s="146"/>
      <c r="J1" s="146"/>
      <c r="K1" s="146"/>
      <c r="L1" s="146"/>
      <c r="M1" s="146"/>
    </row>
    <row r="2" spans="1:13" ht="21" customHeight="1" x14ac:dyDescent="0.35">
      <c r="A2" s="10" t="s">
        <v>103</v>
      </c>
      <c r="B2" s="9"/>
      <c r="C2" s="9"/>
      <c r="D2" s="9"/>
      <c r="E2" s="9"/>
      <c r="F2" s="452"/>
      <c r="G2" s="861" t="s">
        <v>53</v>
      </c>
      <c r="H2" s="862"/>
      <c r="I2" s="862"/>
      <c r="J2" s="865" t="s">
        <v>54</v>
      </c>
      <c r="K2" s="865"/>
      <c r="L2" s="866"/>
      <c r="M2" s="146"/>
    </row>
    <row r="3" spans="1:13" ht="30" x14ac:dyDescent="0.25">
      <c r="A3" s="13" t="s">
        <v>48</v>
      </c>
      <c r="B3" s="13" t="s">
        <v>32</v>
      </c>
      <c r="C3" s="153" t="s">
        <v>51</v>
      </c>
      <c r="D3" s="153" t="s">
        <v>34</v>
      </c>
      <c r="E3" s="13" t="s">
        <v>52</v>
      </c>
      <c r="F3" s="380" t="s">
        <v>2</v>
      </c>
      <c r="G3" s="52" t="s">
        <v>3</v>
      </c>
      <c r="H3" s="8" t="s">
        <v>4</v>
      </c>
      <c r="I3" s="8" t="s">
        <v>5</v>
      </c>
      <c r="J3" s="51" t="s">
        <v>3</v>
      </c>
      <c r="K3" s="8" t="s">
        <v>4</v>
      </c>
      <c r="L3" s="8" t="s">
        <v>5</v>
      </c>
      <c r="M3" s="48"/>
    </row>
    <row r="4" spans="1:13" ht="30" x14ac:dyDescent="0.25">
      <c r="A4" s="448">
        <v>42780</v>
      </c>
      <c r="B4" s="288" t="s">
        <v>557</v>
      </c>
      <c r="C4" s="287"/>
      <c r="D4" s="287"/>
      <c r="E4" s="287">
        <v>5</v>
      </c>
      <c r="F4" s="457" t="s">
        <v>825</v>
      </c>
      <c r="G4" s="15"/>
      <c r="H4" s="257"/>
      <c r="I4" s="413"/>
      <c r="J4" s="292">
        <v>25688.5</v>
      </c>
      <c r="K4" s="289">
        <v>1995005.99</v>
      </c>
      <c r="L4" s="415">
        <v>77.66</v>
      </c>
      <c r="M4" s="146"/>
    </row>
    <row r="5" spans="1:13" s="146" customFormat="1" x14ac:dyDescent="0.25">
      <c r="A5" s="448">
        <v>42780</v>
      </c>
      <c r="B5" s="288" t="s">
        <v>558</v>
      </c>
      <c r="C5" s="287" t="s">
        <v>22</v>
      </c>
      <c r="D5" s="287"/>
      <c r="E5" s="287">
        <v>1</v>
      </c>
      <c r="F5" s="458">
        <v>90</v>
      </c>
      <c r="G5" s="15"/>
      <c r="H5" s="257"/>
      <c r="I5" s="414"/>
      <c r="J5" s="292">
        <v>3014.78</v>
      </c>
      <c r="K5" s="289">
        <v>244846.36</v>
      </c>
      <c r="L5" s="310">
        <v>81.22</v>
      </c>
    </row>
    <row r="6" spans="1:13" s="146" customFormat="1" x14ac:dyDescent="0.25">
      <c r="A6" s="448">
        <v>42836</v>
      </c>
      <c r="B6" s="288" t="s">
        <v>559</v>
      </c>
      <c r="C6" s="287"/>
      <c r="D6" s="287"/>
      <c r="E6" s="287">
        <v>3</v>
      </c>
      <c r="F6" s="458" t="s">
        <v>560</v>
      </c>
      <c r="G6" s="15"/>
      <c r="H6" s="257"/>
      <c r="I6" s="414"/>
      <c r="J6" s="292">
        <v>4133</v>
      </c>
      <c r="K6" s="289">
        <v>507749.71</v>
      </c>
      <c r="L6" s="310">
        <v>122.85</v>
      </c>
    </row>
    <row r="7" spans="1:13" s="146" customFormat="1" x14ac:dyDescent="0.25">
      <c r="A7" s="448">
        <v>42836</v>
      </c>
      <c r="B7" s="288" t="s">
        <v>561</v>
      </c>
      <c r="C7" s="287"/>
      <c r="D7" s="287"/>
      <c r="E7" s="287">
        <v>1</v>
      </c>
      <c r="F7" s="458">
        <v>55</v>
      </c>
      <c r="G7" s="292">
        <v>2372</v>
      </c>
      <c r="H7" s="289">
        <v>208417.95</v>
      </c>
      <c r="I7" s="310">
        <v>87.87</v>
      </c>
      <c r="J7" s="466"/>
      <c r="K7" s="256"/>
      <c r="L7" s="471"/>
    </row>
    <row r="8" spans="1:13" s="146" customFormat="1" x14ac:dyDescent="0.25">
      <c r="A8" s="448">
        <v>42836</v>
      </c>
      <c r="B8" s="288" t="s">
        <v>562</v>
      </c>
      <c r="C8" s="287"/>
      <c r="D8" s="287"/>
      <c r="E8" s="287">
        <v>1</v>
      </c>
      <c r="F8" s="458">
        <v>62</v>
      </c>
      <c r="G8" s="292">
        <v>2187</v>
      </c>
      <c r="H8" s="289">
        <v>218851.08</v>
      </c>
      <c r="I8" s="310">
        <v>100.07</v>
      </c>
      <c r="J8" s="461"/>
      <c r="K8" s="263"/>
      <c r="L8" s="266"/>
    </row>
    <row r="9" spans="1:13" s="146" customFormat="1" x14ac:dyDescent="0.25">
      <c r="A9" s="449">
        <v>42864</v>
      </c>
      <c r="B9" s="450" t="s">
        <v>563</v>
      </c>
      <c r="C9" s="451"/>
      <c r="D9" s="451"/>
      <c r="E9" s="451">
        <v>5</v>
      </c>
      <c r="F9" s="459" t="s">
        <v>564</v>
      </c>
      <c r="G9" s="15">
        <v>13930</v>
      </c>
      <c r="H9" s="257">
        <v>1452020.84</v>
      </c>
      <c r="I9" s="414">
        <v>104.24</v>
      </c>
      <c r="J9" s="15"/>
      <c r="K9" s="257"/>
      <c r="L9" s="414"/>
    </row>
    <row r="10" spans="1:13" s="146" customFormat="1" ht="30" x14ac:dyDescent="0.25">
      <c r="A10" s="449">
        <v>42864</v>
      </c>
      <c r="B10" s="450" t="s">
        <v>565</v>
      </c>
      <c r="C10" s="451"/>
      <c r="D10" s="451"/>
      <c r="E10" s="451">
        <v>5</v>
      </c>
      <c r="F10" s="459" t="s">
        <v>598</v>
      </c>
      <c r="G10" s="282">
        <v>18499</v>
      </c>
      <c r="H10" s="267">
        <v>1453676.35</v>
      </c>
      <c r="I10" s="471">
        <v>78.58</v>
      </c>
      <c r="J10" s="282"/>
      <c r="K10" s="267"/>
      <c r="L10" s="471"/>
    </row>
    <row r="11" spans="1:13" s="146" customFormat="1" x14ac:dyDescent="0.25">
      <c r="A11" s="448">
        <v>42864</v>
      </c>
      <c r="B11" s="288" t="s">
        <v>566</v>
      </c>
      <c r="C11" s="287"/>
      <c r="D11" s="287"/>
      <c r="E11" s="287">
        <v>3</v>
      </c>
      <c r="F11" s="458" t="s">
        <v>567</v>
      </c>
      <c r="G11" s="292">
        <v>4202</v>
      </c>
      <c r="H11" s="289">
        <v>475555.56</v>
      </c>
      <c r="I11" s="310">
        <v>113.17</v>
      </c>
      <c r="J11" s="461"/>
      <c r="K11" s="263"/>
      <c r="L11" s="266"/>
    </row>
    <row r="12" spans="1:13" s="146" customFormat="1" x14ac:dyDescent="0.25">
      <c r="A12" s="448">
        <v>42864</v>
      </c>
      <c r="B12" s="288" t="s">
        <v>568</v>
      </c>
      <c r="C12" s="287" t="s">
        <v>23</v>
      </c>
      <c r="D12" s="287"/>
      <c r="E12" s="287">
        <v>1</v>
      </c>
      <c r="F12" s="458">
        <v>30.792000000000002</v>
      </c>
      <c r="G12" s="292">
        <v>943</v>
      </c>
      <c r="H12" s="289">
        <v>228831.22</v>
      </c>
      <c r="I12" s="310">
        <v>242.66</v>
      </c>
      <c r="J12" s="461"/>
      <c r="K12" s="263"/>
      <c r="L12" s="266"/>
    </row>
    <row r="13" spans="1:13" s="146" customFormat="1" x14ac:dyDescent="0.25">
      <c r="A13" s="448">
        <v>42899</v>
      </c>
      <c r="B13" s="288" t="s">
        <v>569</v>
      </c>
      <c r="C13" s="287"/>
      <c r="D13" s="287"/>
      <c r="E13" s="287">
        <v>1</v>
      </c>
      <c r="F13" s="458">
        <v>52</v>
      </c>
      <c r="G13" s="292">
        <v>2310</v>
      </c>
      <c r="H13" s="289">
        <v>261656.51</v>
      </c>
      <c r="I13" s="310">
        <v>113.27</v>
      </c>
      <c r="J13" s="461"/>
      <c r="K13" s="263"/>
      <c r="L13" s="266"/>
    </row>
    <row r="14" spans="1:13" s="146" customFormat="1" x14ac:dyDescent="0.25">
      <c r="A14" s="448">
        <v>42899</v>
      </c>
      <c r="B14" s="288" t="s">
        <v>570</v>
      </c>
      <c r="C14" s="287"/>
      <c r="D14" s="287"/>
      <c r="E14" s="287">
        <v>1</v>
      </c>
      <c r="F14" s="458">
        <v>80</v>
      </c>
      <c r="G14" s="292">
        <v>3510</v>
      </c>
      <c r="H14" s="289">
        <v>286283.08</v>
      </c>
      <c r="I14" s="310">
        <v>81.56</v>
      </c>
      <c r="J14" s="461"/>
      <c r="K14" s="263"/>
      <c r="L14" s="266"/>
    </row>
    <row r="15" spans="1:13" s="146" customFormat="1" x14ac:dyDescent="0.25">
      <c r="A15" s="448">
        <v>42899</v>
      </c>
      <c r="B15" s="288" t="s">
        <v>571</v>
      </c>
      <c r="C15" s="287"/>
      <c r="D15" s="287"/>
      <c r="E15" s="287">
        <v>4</v>
      </c>
      <c r="F15" s="458" t="s">
        <v>572</v>
      </c>
      <c r="G15" s="292">
        <v>15189</v>
      </c>
      <c r="H15" s="289">
        <v>927513.25</v>
      </c>
      <c r="I15" s="310">
        <v>61.06</v>
      </c>
      <c r="J15" s="461"/>
      <c r="K15" s="263"/>
      <c r="L15" s="266"/>
    </row>
    <row r="16" spans="1:13" s="146" customFormat="1" x14ac:dyDescent="0.25">
      <c r="A16" s="448">
        <v>42899</v>
      </c>
      <c r="B16" s="288" t="s">
        <v>573</v>
      </c>
      <c r="C16" s="287"/>
      <c r="D16" s="287"/>
      <c r="E16" s="287">
        <v>3</v>
      </c>
      <c r="F16" s="458" t="s">
        <v>599</v>
      </c>
      <c r="G16" s="292">
        <v>25243</v>
      </c>
      <c r="H16" s="289">
        <v>2071823.62</v>
      </c>
      <c r="I16" s="310">
        <v>82.08</v>
      </c>
      <c r="J16" s="461"/>
      <c r="K16" s="263"/>
      <c r="L16" s="266"/>
    </row>
    <row r="17" spans="1:13" s="146" customFormat="1" x14ac:dyDescent="0.25">
      <c r="A17" s="448">
        <v>42899</v>
      </c>
      <c r="B17" s="288" t="s">
        <v>574</v>
      </c>
      <c r="C17" s="287"/>
      <c r="D17" s="287"/>
      <c r="E17" s="287">
        <v>3</v>
      </c>
      <c r="F17" s="458" t="s">
        <v>575</v>
      </c>
      <c r="G17" s="292">
        <v>19553</v>
      </c>
      <c r="H17" s="289">
        <v>1575315.91</v>
      </c>
      <c r="I17" s="310">
        <v>80.569999999999993</v>
      </c>
      <c r="J17" s="461"/>
      <c r="K17" s="263"/>
      <c r="L17" s="268"/>
      <c r="M17" s="196"/>
    </row>
    <row r="18" spans="1:13" s="146" customFormat="1" x14ac:dyDescent="0.25">
      <c r="A18" s="448">
        <v>42927</v>
      </c>
      <c r="B18" s="288" t="s">
        <v>576</v>
      </c>
      <c r="C18" s="287"/>
      <c r="D18" s="287"/>
      <c r="E18" s="287">
        <v>5</v>
      </c>
      <c r="F18" s="458" t="s">
        <v>577</v>
      </c>
      <c r="G18" s="292">
        <v>23491</v>
      </c>
      <c r="H18" s="289">
        <v>1705448.47</v>
      </c>
      <c r="I18" s="310">
        <v>72.599999999999994</v>
      </c>
      <c r="J18" s="461"/>
      <c r="K18" s="263"/>
      <c r="L18" s="268"/>
    </row>
    <row r="19" spans="1:13" s="146" customFormat="1" x14ac:dyDescent="0.25">
      <c r="A19" s="448">
        <v>42927</v>
      </c>
      <c r="B19" s="288" t="s">
        <v>578</v>
      </c>
      <c r="C19" s="287"/>
      <c r="D19" s="287"/>
      <c r="E19" s="287">
        <v>5</v>
      </c>
      <c r="F19" s="458" t="s">
        <v>579</v>
      </c>
      <c r="G19" s="462">
        <v>24001</v>
      </c>
      <c r="H19" s="421">
        <v>2104633.44</v>
      </c>
      <c r="I19" s="468">
        <v>87.69</v>
      </c>
      <c r="J19" s="461"/>
      <c r="K19" s="263"/>
      <c r="L19" s="266"/>
    </row>
    <row r="20" spans="1:13" s="146" customFormat="1" x14ac:dyDescent="0.25">
      <c r="A20" s="448">
        <v>42990</v>
      </c>
      <c r="B20" s="288" t="s">
        <v>580</v>
      </c>
      <c r="C20" s="287"/>
      <c r="D20" s="287"/>
      <c r="E20" s="287">
        <v>3</v>
      </c>
      <c r="F20" s="460" t="s">
        <v>581</v>
      </c>
      <c r="G20" s="465">
        <v>7877</v>
      </c>
      <c r="H20" s="291">
        <v>632624.16</v>
      </c>
      <c r="I20" s="469">
        <v>80.31</v>
      </c>
      <c r="J20" s="461"/>
      <c r="K20" s="263"/>
      <c r="L20" s="266"/>
    </row>
    <row r="21" spans="1:13" x14ac:dyDescent="0.25">
      <c r="A21" s="448">
        <v>43053</v>
      </c>
      <c r="B21" s="288" t="s">
        <v>582</v>
      </c>
      <c r="C21" s="287"/>
      <c r="D21" s="287"/>
      <c r="E21" s="287">
        <v>4</v>
      </c>
      <c r="F21" s="633" t="s">
        <v>583</v>
      </c>
      <c r="G21" s="292">
        <v>7870</v>
      </c>
      <c r="H21" s="289">
        <v>627595.73</v>
      </c>
      <c r="I21" s="310">
        <v>79.75</v>
      </c>
      <c r="J21" s="292"/>
      <c r="K21" s="289"/>
      <c r="L21" s="310"/>
      <c r="M21" s="146"/>
    </row>
    <row r="22" spans="1:13" x14ac:dyDescent="0.25">
      <c r="A22" s="448">
        <v>43053</v>
      </c>
      <c r="B22" s="288" t="s">
        <v>584</v>
      </c>
      <c r="C22" s="287"/>
      <c r="D22" s="287"/>
      <c r="E22" s="287">
        <v>1</v>
      </c>
      <c r="F22" s="460">
        <v>138</v>
      </c>
      <c r="G22" s="465">
        <v>5323</v>
      </c>
      <c r="H22" s="291">
        <v>502136.21</v>
      </c>
      <c r="I22" s="469">
        <v>94.33</v>
      </c>
      <c r="J22" s="461"/>
      <c r="K22" s="263"/>
      <c r="L22" s="266"/>
      <c r="M22" s="146"/>
    </row>
    <row r="23" spans="1:13" x14ac:dyDescent="0.25">
      <c r="A23" s="448">
        <v>43081</v>
      </c>
      <c r="B23" s="288" t="s">
        <v>585</v>
      </c>
      <c r="C23" s="287"/>
      <c r="D23" s="287"/>
      <c r="E23" s="287">
        <v>2</v>
      </c>
      <c r="F23" s="458" t="s">
        <v>586</v>
      </c>
      <c r="G23" s="463">
        <v>7524</v>
      </c>
      <c r="H23" s="464">
        <v>614144.16</v>
      </c>
      <c r="I23" s="470">
        <v>81.62</v>
      </c>
      <c r="J23" s="461"/>
      <c r="K23" s="263"/>
      <c r="L23" s="266"/>
      <c r="M23" s="146"/>
    </row>
    <row r="24" spans="1:13" ht="21" x14ac:dyDescent="0.35">
      <c r="A24" s="448">
        <v>43081</v>
      </c>
      <c r="B24" s="288" t="s">
        <v>587</v>
      </c>
      <c r="C24" s="287"/>
      <c r="D24" s="287"/>
      <c r="E24" s="287">
        <v>2</v>
      </c>
      <c r="F24" s="458" t="s">
        <v>588</v>
      </c>
      <c r="G24" s="292">
        <v>7741</v>
      </c>
      <c r="H24" s="289">
        <v>619620.38</v>
      </c>
      <c r="I24" s="310">
        <v>80.040000000000006</v>
      </c>
      <c r="J24" s="461"/>
      <c r="K24" s="263"/>
      <c r="L24" s="266"/>
      <c r="M24" s="9"/>
    </row>
    <row r="25" spans="1:13" x14ac:dyDescent="0.25">
      <c r="A25" s="448">
        <v>43081</v>
      </c>
      <c r="B25" s="288" t="s">
        <v>589</v>
      </c>
      <c r="C25" s="287"/>
      <c r="D25" s="287"/>
      <c r="E25" s="287">
        <v>3</v>
      </c>
      <c r="F25" s="458" t="s">
        <v>590</v>
      </c>
      <c r="G25" s="292">
        <v>8480</v>
      </c>
      <c r="H25" s="289">
        <v>863949.77</v>
      </c>
      <c r="I25" s="310">
        <v>101.88</v>
      </c>
      <c r="J25" s="461"/>
      <c r="K25" s="263"/>
      <c r="L25" s="266"/>
      <c r="M25" s="146"/>
    </row>
    <row r="26" spans="1:13" x14ac:dyDescent="0.25">
      <c r="A26" s="448">
        <v>43081</v>
      </c>
      <c r="B26" s="288" t="s">
        <v>591</v>
      </c>
      <c r="C26" s="287"/>
      <c r="D26" s="287"/>
      <c r="E26" s="287">
        <v>3</v>
      </c>
      <c r="F26" s="458" t="s">
        <v>592</v>
      </c>
      <c r="G26" s="292">
        <v>15320</v>
      </c>
      <c r="H26" s="289">
        <v>938577</v>
      </c>
      <c r="I26" s="310">
        <v>61.26</v>
      </c>
      <c r="J26" s="461"/>
      <c r="K26" s="263"/>
      <c r="L26" s="266"/>
      <c r="M26" s="146"/>
    </row>
    <row r="27" spans="1:13" x14ac:dyDescent="0.25">
      <c r="A27" s="288">
        <v>43081</v>
      </c>
      <c r="B27" s="289" t="s">
        <v>593</v>
      </c>
      <c r="C27" s="289"/>
      <c r="D27" s="288"/>
      <c r="E27" s="453">
        <v>2</v>
      </c>
      <c r="F27" s="458" t="s">
        <v>594</v>
      </c>
      <c r="G27" s="288">
        <v>9640</v>
      </c>
      <c r="H27" s="289">
        <v>1727492.38</v>
      </c>
      <c r="I27" s="310">
        <v>179.2</v>
      </c>
      <c r="J27" s="288"/>
      <c r="K27" s="289"/>
      <c r="L27" s="310"/>
      <c r="M27" s="146"/>
    </row>
    <row r="28" spans="1:13" x14ac:dyDescent="0.25">
      <c r="A28" s="448">
        <v>43081</v>
      </c>
      <c r="B28" s="288" t="s">
        <v>595</v>
      </c>
      <c r="C28" s="287"/>
      <c r="D28" s="287"/>
      <c r="E28" s="287">
        <v>1</v>
      </c>
      <c r="F28" s="458">
        <v>80</v>
      </c>
      <c r="G28" s="288">
        <v>3177</v>
      </c>
      <c r="H28" s="289">
        <v>153016.6</v>
      </c>
      <c r="I28" s="310">
        <v>48.16</v>
      </c>
      <c r="J28" s="461"/>
      <c r="K28" s="263"/>
      <c r="L28" s="266"/>
      <c r="M28" s="146"/>
    </row>
    <row r="29" spans="1:13" x14ac:dyDescent="0.25">
      <c r="A29" s="448">
        <v>43081</v>
      </c>
      <c r="B29" s="288" t="s">
        <v>596</v>
      </c>
      <c r="C29" s="287"/>
      <c r="D29" s="287"/>
      <c r="E29" s="287">
        <v>1</v>
      </c>
      <c r="F29" s="458">
        <v>67</v>
      </c>
      <c r="G29" s="288">
        <v>2632</v>
      </c>
      <c r="H29" s="289">
        <v>139865.60999999999</v>
      </c>
      <c r="I29" s="310">
        <v>53.14</v>
      </c>
      <c r="J29" s="461"/>
      <c r="K29" s="263"/>
      <c r="L29" s="266"/>
      <c r="M29" s="146"/>
    </row>
    <row r="30" spans="1:13" x14ac:dyDescent="0.25">
      <c r="A30" s="448">
        <v>43081</v>
      </c>
      <c r="B30" s="288" t="s">
        <v>597</v>
      </c>
      <c r="C30" s="287"/>
      <c r="D30" s="287"/>
      <c r="E30" s="287">
        <v>1</v>
      </c>
      <c r="F30" s="458">
        <v>53</v>
      </c>
      <c r="G30" s="288">
        <v>2148</v>
      </c>
      <c r="H30" s="289">
        <v>108936.97</v>
      </c>
      <c r="I30" s="310">
        <v>50.72</v>
      </c>
      <c r="J30" s="461"/>
      <c r="K30" s="263"/>
      <c r="L30" s="266"/>
      <c r="M30" s="146"/>
    </row>
    <row r="31" spans="1:13" x14ac:dyDescent="0.25">
      <c r="A31" s="4"/>
      <c r="B31" s="2"/>
      <c r="C31" s="37"/>
      <c r="D31" s="37"/>
      <c r="E31" s="5"/>
      <c r="F31" s="454"/>
      <c r="G31" s="62"/>
      <c r="H31" s="63"/>
      <c r="I31" s="246"/>
      <c r="J31" s="467"/>
      <c r="K31" s="194"/>
      <c r="L31" s="181"/>
    </row>
    <row r="32" spans="1:13" x14ac:dyDescent="0.25">
      <c r="A32" s="146"/>
      <c r="B32" s="146"/>
      <c r="E32" s="146"/>
      <c r="G32" s="67" t="s">
        <v>55</v>
      </c>
      <c r="H32" s="68" t="s">
        <v>4</v>
      </c>
      <c r="I32" s="69"/>
      <c r="J32" s="67" t="s">
        <v>55</v>
      </c>
      <c r="K32" s="68" t="s">
        <v>4</v>
      </c>
      <c r="L32" s="88"/>
    </row>
    <row r="33" spans="1:12" x14ac:dyDescent="0.25">
      <c r="A33" s="146"/>
      <c r="B33" s="146"/>
      <c r="E33" s="146"/>
      <c r="G33" s="62">
        <f>SUM(G4:G31)</f>
        <v>233162</v>
      </c>
      <c r="H33" s="63">
        <f>SUM(H4:H31)</f>
        <v>19897986.250000004</v>
      </c>
      <c r="I33" s="63"/>
      <c r="J33" s="62">
        <f>SUM(J4:J31)</f>
        <v>32836.28</v>
      </c>
      <c r="K33" s="63">
        <f>SUM(K4:K31)</f>
        <v>2747602.06</v>
      </c>
      <c r="L33" s="246"/>
    </row>
    <row r="34" spans="1:12" ht="21" x14ac:dyDescent="0.35">
      <c r="A34" s="146"/>
      <c r="B34" s="146"/>
      <c r="E34" s="146"/>
      <c r="G34" s="146"/>
      <c r="H34" s="146"/>
      <c r="I34" s="146"/>
      <c r="J34" s="15"/>
      <c r="K34" s="15"/>
      <c r="L34" s="28"/>
    </row>
    <row r="35" spans="1:12" ht="42.75" customHeight="1" x14ac:dyDescent="0.3">
      <c r="A35" s="75" t="s">
        <v>63</v>
      </c>
      <c r="B35" s="76"/>
      <c r="C35" s="76"/>
      <c r="D35" s="76"/>
      <c r="E35" s="76"/>
      <c r="F35" s="455"/>
      <c r="G35" s="75" t="s">
        <v>57</v>
      </c>
      <c r="H35" s="77"/>
      <c r="I35" s="472" t="s">
        <v>58</v>
      </c>
      <c r="J35" s="247"/>
      <c r="K35" s="247"/>
      <c r="L35" s="247"/>
    </row>
    <row r="36" spans="1:12" ht="18.75" x14ac:dyDescent="0.3">
      <c r="A36" s="78" t="s">
        <v>64</v>
      </c>
      <c r="B36" s="79"/>
      <c r="C36" s="79"/>
      <c r="D36" s="79"/>
      <c r="E36" s="79"/>
      <c r="F36" s="456"/>
      <c r="G36" s="78">
        <f>COUNTA(G4:G31)</f>
        <v>24</v>
      </c>
      <c r="H36" s="80"/>
      <c r="I36" s="250">
        <f>ROUND(H33/G33,2)</f>
        <v>85.34</v>
      </c>
      <c r="J36" s="248"/>
      <c r="K36" s="248"/>
      <c r="L36" s="248"/>
    </row>
    <row r="37" spans="1:12" ht="18.75" x14ac:dyDescent="0.3">
      <c r="A37" s="78" t="s">
        <v>65</v>
      </c>
      <c r="B37" s="79"/>
      <c r="C37" s="79"/>
      <c r="D37" s="79"/>
      <c r="E37" s="79"/>
      <c r="F37" s="456"/>
      <c r="G37" s="78">
        <f>COUNTA(J4:J31)</f>
        <v>3</v>
      </c>
      <c r="H37" s="80"/>
      <c r="I37" s="250">
        <f>ROUND(K33/J33,2)</f>
        <v>83.68</v>
      </c>
      <c r="J37" s="248"/>
      <c r="K37" s="248"/>
      <c r="L37" s="248"/>
    </row>
    <row r="38" spans="1:12" ht="18.75" x14ac:dyDescent="0.3">
      <c r="A38" s="78" t="s">
        <v>66</v>
      </c>
      <c r="B38" s="79"/>
      <c r="C38" s="79"/>
      <c r="D38" s="79"/>
      <c r="E38" s="79"/>
      <c r="F38" s="456"/>
      <c r="G38" s="78">
        <f>SUM(G36,G37)</f>
        <v>27</v>
      </c>
      <c r="H38" s="80"/>
      <c r="I38" s="250">
        <f>ROUND((H33+K33)/(G33+J33),2)</f>
        <v>85.13</v>
      </c>
      <c r="J38" s="248"/>
      <c r="K38" s="248"/>
      <c r="L38" s="248"/>
    </row>
    <row r="39" spans="1:12" x14ac:dyDescent="0.25">
      <c r="A39" s="146"/>
      <c r="B39" s="146"/>
      <c r="E39" s="146"/>
      <c r="G39" s="146"/>
      <c r="H39" s="146"/>
      <c r="I39" s="146"/>
      <c r="J39" s="15"/>
      <c r="K39" s="15"/>
      <c r="L39" s="15"/>
    </row>
    <row r="40" spans="1:12" x14ac:dyDescent="0.25">
      <c r="A40" s="146"/>
      <c r="B40" s="146"/>
      <c r="E40" s="146"/>
      <c r="G40" s="146"/>
      <c r="H40" s="146"/>
      <c r="I40" s="146"/>
      <c r="J40" s="146"/>
      <c r="K40" s="146"/>
      <c r="L40" s="146"/>
    </row>
  </sheetData>
  <mergeCells count="2">
    <mergeCell ref="G2:I2"/>
    <mergeCell ref="J2:L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N15" sqref="N15"/>
    </sheetView>
  </sheetViews>
  <sheetFormatPr defaultRowHeight="15" x14ac:dyDescent="0.25"/>
  <cols>
    <col min="1" max="1" width="12.28515625" customWidth="1"/>
    <col min="4" max="4" width="14.5703125" customWidth="1"/>
    <col min="6" max="6" width="13.42578125" customWidth="1"/>
    <col min="7" max="7" width="11" customWidth="1"/>
    <col min="8" max="8" width="14.42578125" customWidth="1"/>
    <col min="9" max="9" width="20.42578125" bestFit="1" customWidth="1"/>
    <col min="10" max="10" width="10" bestFit="1" customWidth="1"/>
    <col min="11" max="11" width="9.7109375" bestFit="1" customWidth="1"/>
  </cols>
  <sheetData>
    <row r="1" spans="1:12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1" x14ac:dyDescent="0.35">
      <c r="A2" s="10" t="s">
        <v>306</v>
      </c>
      <c r="B2" s="9"/>
      <c r="C2" s="9"/>
      <c r="D2" s="9"/>
      <c r="E2" s="9"/>
      <c r="F2" s="9"/>
      <c r="G2" s="861" t="s">
        <v>53</v>
      </c>
      <c r="H2" s="862"/>
      <c r="I2" s="862"/>
      <c r="J2" s="865" t="s">
        <v>54</v>
      </c>
      <c r="K2" s="865"/>
      <c r="L2" s="866"/>
    </row>
    <row r="3" spans="1:12" ht="30" x14ac:dyDescent="0.25">
      <c r="A3" s="13" t="s">
        <v>48</v>
      </c>
      <c r="B3" s="13" t="s">
        <v>32</v>
      </c>
      <c r="C3" s="153" t="s">
        <v>51</v>
      </c>
      <c r="D3" s="153" t="s">
        <v>34</v>
      </c>
      <c r="E3" s="13" t="s">
        <v>52</v>
      </c>
      <c r="F3" s="50" t="s">
        <v>2</v>
      </c>
      <c r="G3" s="52" t="s">
        <v>3</v>
      </c>
      <c r="H3" s="8" t="s">
        <v>4</v>
      </c>
      <c r="I3" s="8" t="s">
        <v>5</v>
      </c>
      <c r="J3" s="51" t="s">
        <v>3</v>
      </c>
      <c r="K3" s="8" t="s">
        <v>4</v>
      </c>
      <c r="L3" s="8" t="s">
        <v>5</v>
      </c>
    </row>
    <row r="4" spans="1:12" x14ac:dyDescent="0.25">
      <c r="A4" s="399">
        <v>42864</v>
      </c>
      <c r="B4" s="400" t="s">
        <v>296</v>
      </c>
      <c r="C4" s="400" t="s">
        <v>22</v>
      </c>
      <c r="D4" s="400" t="s">
        <v>20</v>
      </c>
      <c r="E4" s="401">
        <v>3</v>
      </c>
      <c r="F4" s="404" t="s">
        <v>297</v>
      </c>
      <c r="G4" s="403">
        <v>3722</v>
      </c>
      <c r="H4" s="402">
        <v>513167.272</v>
      </c>
      <c r="I4" s="402">
        <v>137.8740655561526</v>
      </c>
      <c r="J4" s="276"/>
      <c r="K4" s="194"/>
      <c r="L4" s="277"/>
    </row>
    <row r="5" spans="1:12" x14ac:dyDescent="0.25">
      <c r="A5" s="399">
        <v>42864</v>
      </c>
      <c r="B5" s="400" t="s">
        <v>298</v>
      </c>
      <c r="C5" s="400" t="s">
        <v>22</v>
      </c>
      <c r="D5" s="400" t="s">
        <v>20</v>
      </c>
      <c r="E5" s="401">
        <v>3</v>
      </c>
      <c r="F5" s="405" t="s">
        <v>299</v>
      </c>
      <c r="G5" s="403">
        <v>3888</v>
      </c>
      <c r="H5" s="402">
        <v>529381.88130000001</v>
      </c>
      <c r="I5" s="402">
        <v>136.15789128086419</v>
      </c>
      <c r="J5" s="276"/>
      <c r="K5" s="194"/>
      <c r="L5" s="277"/>
    </row>
    <row r="6" spans="1:12" s="146" customFormat="1" x14ac:dyDescent="0.25">
      <c r="A6" s="399">
        <v>42864</v>
      </c>
      <c r="B6" s="400" t="s">
        <v>300</v>
      </c>
      <c r="C6" s="400" t="s">
        <v>22</v>
      </c>
      <c r="D6" s="400" t="s">
        <v>20</v>
      </c>
      <c r="E6" s="401">
        <v>3</v>
      </c>
      <c r="F6" s="405" t="s">
        <v>301</v>
      </c>
      <c r="G6" s="403">
        <v>3327</v>
      </c>
      <c r="H6" s="402">
        <v>449576.30300000001</v>
      </c>
      <c r="I6" s="402">
        <v>135.12963721070034</v>
      </c>
      <c r="J6" s="276"/>
      <c r="K6" s="269"/>
      <c r="L6" s="277"/>
    </row>
    <row r="7" spans="1:12" s="146" customFormat="1" x14ac:dyDescent="0.25">
      <c r="A7" s="399">
        <v>42864</v>
      </c>
      <c r="B7" s="400" t="s">
        <v>302</v>
      </c>
      <c r="C7" s="400" t="s">
        <v>22</v>
      </c>
      <c r="D7" s="400" t="s">
        <v>20</v>
      </c>
      <c r="E7" s="401">
        <v>3</v>
      </c>
      <c r="F7" s="405" t="s">
        <v>303</v>
      </c>
      <c r="G7" s="403">
        <v>3212</v>
      </c>
      <c r="H7" s="402">
        <v>434547.51640000002</v>
      </c>
      <c r="I7" s="402">
        <v>135.28876600249066</v>
      </c>
      <c r="J7" s="276"/>
      <c r="K7" s="269"/>
      <c r="L7" s="277"/>
    </row>
    <row r="8" spans="1:12" s="146" customFormat="1" x14ac:dyDescent="0.25">
      <c r="A8" s="399">
        <v>42899</v>
      </c>
      <c r="B8" s="400" t="s">
        <v>304</v>
      </c>
      <c r="C8" s="400" t="s">
        <v>7</v>
      </c>
      <c r="D8" s="400" t="s">
        <v>20</v>
      </c>
      <c r="E8" s="401">
        <v>2</v>
      </c>
      <c r="F8" s="405" t="s">
        <v>305</v>
      </c>
      <c r="G8" s="403">
        <v>2783</v>
      </c>
      <c r="H8" s="402">
        <v>317072.98550000001</v>
      </c>
      <c r="I8" s="402">
        <v>113.93208246496587</v>
      </c>
      <c r="J8" s="276"/>
      <c r="K8" s="269"/>
      <c r="L8" s="277"/>
    </row>
    <row r="9" spans="1:12" s="146" customFormat="1" x14ac:dyDescent="0.25">
      <c r="A9" s="278"/>
      <c r="B9" s="274"/>
      <c r="C9" s="274"/>
      <c r="D9" s="274"/>
      <c r="E9" s="279"/>
      <c r="F9" s="275"/>
      <c r="G9" s="272"/>
      <c r="H9" s="273"/>
      <c r="I9" s="273"/>
      <c r="J9" s="276"/>
      <c r="K9" s="269"/>
      <c r="L9" s="277"/>
    </row>
    <row r="10" spans="1:12" x14ac:dyDescent="0.25">
      <c r="A10" s="146"/>
      <c r="B10" s="146"/>
      <c r="C10" s="146"/>
      <c r="D10" s="146"/>
      <c r="E10" s="146"/>
      <c r="F10" s="146"/>
      <c r="G10" s="67" t="s">
        <v>55</v>
      </c>
      <c r="H10" s="68" t="s">
        <v>4</v>
      </c>
      <c r="I10" s="69"/>
      <c r="J10" s="67" t="s">
        <v>55</v>
      </c>
      <c r="K10" s="68" t="s">
        <v>4</v>
      </c>
      <c r="L10" s="88"/>
    </row>
    <row r="11" spans="1:12" x14ac:dyDescent="0.25">
      <c r="A11" s="146"/>
      <c r="B11" s="146"/>
      <c r="C11" s="146"/>
      <c r="D11" s="146"/>
      <c r="E11" s="146"/>
      <c r="F11" s="146"/>
      <c r="G11" s="62">
        <f>SUM(G4:G9)</f>
        <v>16932</v>
      </c>
      <c r="H11" s="270">
        <f>SUM(H4:H9)</f>
        <v>2243745.9582000002</v>
      </c>
      <c r="I11" s="63"/>
      <c r="J11" s="62">
        <f>SUM(J4:J9)</f>
        <v>0</v>
      </c>
      <c r="K11" s="270">
        <f>SUM(K4:K9)</f>
        <v>0</v>
      </c>
      <c r="L11" s="246"/>
    </row>
    <row r="12" spans="1:12" ht="21" x14ac:dyDescent="0.35">
      <c r="A12" s="146"/>
      <c r="B12" s="146"/>
      <c r="C12" s="146"/>
      <c r="D12" s="146"/>
      <c r="E12" s="146"/>
      <c r="F12" s="146"/>
      <c r="G12" s="146"/>
      <c r="H12" s="146"/>
      <c r="I12" s="146"/>
      <c r="J12" s="15"/>
      <c r="K12" s="15"/>
      <c r="L12" s="28"/>
    </row>
    <row r="13" spans="1:12" ht="18.75" x14ac:dyDescent="0.3">
      <c r="A13" s="75" t="s">
        <v>63</v>
      </c>
      <c r="B13" s="76"/>
      <c r="C13" s="76"/>
      <c r="D13" s="76"/>
      <c r="E13" s="76"/>
      <c r="F13" s="76"/>
      <c r="G13" s="75" t="s">
        <v>57</v>
      </c>
      <c r="H13" s="77"/>
      <c r="I13" s="249" t="s">
        <v>58</v>
      </c>
      <c r="J13" s="247"/>
      <c r="K13" s="247"/>
      <c r="L13" s="247"/>
    </row>
    <row r="14" spans="1:12" ht="18.75" x14ac:dyDescent="0.3">
      <c r="A14" s="78" t="s">
        <v>64</v>
      </c>
      <c r="B14" s="79"/>
      <c r="C14" s="79"/>
      <c r="D14" s="79"/>
      <c r="E14" s="79"/>
      <c r="F14" s="79"/>
      <c r="G14" s="78">
        <f>COUNTA(G4:G9)</f>
        <v>5</v>
      </c>
      <c r="H14" s="80"/>
      <c r="I14" s="271">
        <f>ROUND(H11/G11,2)</f>
        <v>132.52000000000001</v>
      </c>
      <c r="J14" s="248"/>
      <c r="K14" s="248"/>
      <c r="L14" s="248"/>
    </row>
    <row r="15" spans="1:12" ht="18.75" x14ac:dyDescent="0.3">
      <c r="A15" s="78" t="s">
        <v>65</v>
      </c>
      <c r="B15" s="79"/>
      <c r="C15" s="79"/>
      <c r="D15" s="79"/>
      <c r="E15" s="79"/>
      <c r="F15" s="79"/>
      <c r="G15" s="78">
        <f>COUNTA(J4:J9)</f>
        <v>0</v>
      </c>
      <c r="H15" s="80"/>
      <c r="I15" s="271">
        <v>0</v>
      </c>
      <c r="J15" s="248"/>
      <c r="K15" s="248"/>
      <c r="L15" s="248"/>
    </row>
    <row r="16" spans="1:12" ht="18.75" x14ac:dyDescent="0.3">
      <c r="A16" s="78" t="s">
        <v>66</v>
      </c>
      <c r="B16" s="79"/>
      <c r="C16" s="79"/>
      <c r="D16" s="79"/>
      <c r="E16" s="79"/>
      <c r="F16" s="79"/>
      <c r="G16" s="78">
        <f>SUM(G14:G15)</f>
        <v>5</v>
      </c>
      <c r="H16" s="80"/>
      <c r="I16" s="250">
        <f>ROUND((H11+K11)/(G11+J11),2)</f>
        <v>132.52000000000001</v>
      </c>
      <c r="J16" s="248"/>
      <c r="K16" s="248"/>
      <c r="L16" s="248"/>
    </row>
  </sheetData>
  <mergeCells count="2">
    <mergeCell ref="G2:I2"/>
    <mergeCell ref="J2:L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pane ySplit="3" topLeftCell="A25" activePane="bottomLeft" state="frozen"/>
      <selection pane="bottomLeft" activeCell="D29" sqref="D29"/>
    </sheetView>
  </sheetViews>
  <sheetFormatPr defaultRowHeight="15" x14ac:dyDescent="0.25"/>
  <cols>
    <col min="1" max="1" width="11.42578125" customWidth="1"/>
    <col min="4" max="4" width="27.7109375" customWidth="1"/>
    <col min="5" max="5" width="14.5703125" bestFit="1" customWidth="1"/>
    <col min="6" max="6" width="14.28515625" bestFit="1" customWidth="1"/>
    <col min="7" max="7" width="20.42578125" bestFit="1" customWidth="1"/>
    <col min="8" max="8" width="10" bestFit="1" customWidth="1"/>
    <col min="9" max="9" width="14.28515625" bestFit="1" customWidth="1"/>
  </cols>
  <sheetData>
    <row r="1" spans="1:15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21" x14ac:dyDescent="0.35">
      <c r="A2" s="10" t="s">
        <v>102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  <c r="K2" s="146"/>
      <c r="L2" s="146"/>
      <c r="M2" s="146"/>
      <c r="N2" s="146"/>
      <c r="O2" s="146"/>
    </row>
    <row r="3" spans="1:15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  <c r="K3" s="48"/>
      <c r="L3" s="146"/>
      <c r="M3" s="48"/>
      <c r="N3" s="48"/>
      <c r="O3" s="48"/>
    </row>
    <row r="4" spans="1:15" s="146" customFormat="1" x14ac:dyDescent="0.25">
      <c r="A4" s="407">
        <v>42780</v>
      </c>
      <c r="B4" s="408" t="s">
        <v>307</v>
      </c>
      <c r="C4" s="409">
        <v>2</v>
      </c>
      <c r="D4" s="410" t="s">
        <v>308</v>
      </c>
      <c r="E4" s="15"/>
      <c r="F4" s="257"/>
      <c r="G4" s="413"/>
      <c r="H4" s="292">
        <v>4613</v>
      </c>
      <c r="I4" s="289">
        <v>74487.019899999999</v>
      </c>
      <c r="J4" s="415">
        <v>16.147197030132237</v>
      </c>
    </row>
    <row r="5" spans="1:15" s="146" customFormat="1" x14ac:dyDescent="0.25">
      <c r="A5" s="407">
        <v>42780</v>
      </c>
      <c r="B5" s="408" t="s">
        <v>309</v>
      </c>
      <c r="C5" s="409">
        <v>2</v>
      </c>
      <c r="D5" s="411" t="s">
        <v>310</v>
      </c>
      <c r="E5" s="15"/>
      <c r="F5" s="257"/>
      <c r="G5" s="414"/>
      <c r="H5" s="292">
        <v>6138</v>
      </c>
      <c r="I5" s="289">
        <v>165983.6447</v>
      </c>
      <c r="J5" s="310">
        <v>27.041975350276964</v>
      </c>
    </row>
    <row r="6" spans="1:15" s="146" customFormat="1" x14ac:dyDescent="0.25">
      <c r="A6" s="407">
        <v>42780</v>
      </c>
      <c r="B6" s="408" t="s">
        <v>311</v>
      </c>
      <c r="C6" s="409">
        <v>2</v>
      </c>
      <c r="D6" s="411" t="s">
        <v>312</v>
      </c>
      <c r="E6" s="292">
        <v>10516</v>
      </c>
      <c r="F6" s="611">
        <v>194898.79250000001</v>
      </c>
      <c r="G6" s="612">
        <v>18.533548164701408</v>
      </c>
      <c r="H6" s="412"/>
      <c r="I6" s="406"/>
      <c r="J6" s="416"/>
    </row>
    <row r="7" spans="1:15" s="146" customFormat="1" x14ac:dyDescent="0.25">
      <c r="A7" s="407">
        <v>42808</v>
      </c>
      <c r="B7" s="408" t="s">
        <v>313</v>
      </c>
      <c r="C7" s="409">
        <v>3</v>
      </c>
      <c r="D7" s="411" t="s">
        <v>314</v>
      </c>
      <c r="E7" s="292">
        <v>6277</v>
      </c>
      <c r="F7" s="611">
        <v>101182.06080000001</v>
      </c>
      <c r="G7" s="612">
        <v>16.119493516010834</v>
      </c>
      <c r="H7" s="412"/>
      <c r="I7" s="406"/>
      <c r="J7" s="416"/>
    </row>
    <row r="8" spans="1:15" s="609" customFormat="1" x14ac:dyDescent="0.25">
      <c r="A8" s="407">
        <v>42808</v>
      </c>
      <c r="B8" s="408" t="s">
        <v>315</v>
      </c>
      <c r="C8" s="409">
        <v>3</v>
      </c>
      <c r="D8" s="411" t="s">
        <v>316</v>
      </c>
      <c r="E8" s="292">
        <v>5187</v>
      </c>
      <c r="F8" s="516">
        <v>123059.53</v>
      </c>
      <c r="G8" s="613">
        <v>23.72</v>
      </c>
      <c r="H8" s="412"/>
      <c r="I8" s="406"/>
      <c r="J8" s="416"/>
    </row>
    <row r="9" spans="1:15" s="146" customFormat="1" x14ac:dyDescent="0.25">
      <c r="A9" s="407">
        <v>42808</v>
      </c>
      <c r="B9" s="408" t="s">
        <v>317</v>
      </c>
      <c r="C9" s="409">
        <v>1</v>
      </c>
      <c r="D9" s="623">
        <v>85</v>
      </c>
      <c r="E9" s="292">
        <v>1320</v>
      </c>
      <c r="F9" s="611">
        <v>208009.63819999999</v>
      </c>
      <c r="G9" s="612">
        <v>157.58305924242424</v>
      </c>
      <c r="H9" s="412"/>
      <c r="I9" s="406"/>
      <c r="J9" s="416"/>
    </row>
    <row r="10" spans="1:15" s="146" customFormat="1" x14ac:dyDescent="0.25">
      <c r="A10" s="407">
        <v>42808</v>
      </c>
      <c r="B10" s="408" t="s">
        <v>318</v>
      </c>
      <c r="C10" s="409">
        <v>4</v>
      </c>
      <c r="D10" s="411" t="s">
        <v>319</v>
      </c>
      <c r="E10" s="292">
        <v>8030</v>
      </c>
      <c r="F10" s="289">
        <v>120297.52190000001</v>
      </c>
      <c r="G10" s="310">
        <v>14.981011444582816</v>
      </c>
      <c r="H10" s="412"/>
      <c r="I10" s="406"/>
      <c r="J10" s="416"/>
    </row>
    <row r="11" spans="1:15" s="146" customFormat="1" x14ac:dyDescent="0.25">
      <c r="A11" s="407">
        <v>42808</v>
      </c>
      <c r="B11" s="408" t="s">
        <v>320</v>
      </c>
      <c r="C11" s="409">
        <v>1</v>
      </c>
      <c r="D11" s="623">
        <v>28</v>
      </c>
      <c r="E11" s="292">
        <v>1076</v>
      </c>
      <c r="F11" s="289">
        <v>83050.684399999998</v>
      </c>
      <c r="G11" s="310">
        <v>77.184650929368033</v>
      </c>
      <c r="H11" s="412"/>
      <c r="I11" s="406"/>
      <c r="J11" s="416"/>
    </row>
    <row r="12" spans="1:15" s="146" customFormat="1" x14ac:dyDescent="0.25">
      <c r="A12" s="407">
        <v>42808</v>
      </c>
      <c r="B12" s="408" t="s">
        <v>321</v>
      </c>
      <c r="C12" s="409">
        <v>1</v>
      </c>
      <c r="D12" s="623">
        <v>40</v>
      </c>
      <c r="E12" s="292">
        <v>1508</v>
      </c>
      <c r="F12" s="289">
        <v>45166.644500000002</v>
      </c>
      <c r="G12" s="310">
        <v>29.951355769230769</v>
      </c>
      <c r="H12" s="412"/>
      <c r="I12" s="406"/>
      <c r="J12" s="416"/>
    </row>
    <row r="13" spans="1:15" s="146" customFormat="1" x14ac:dyDescent="0.25">
      <c r="A13" s="407">
        <v>42836</v>
      </c>
      <c r="B13" s="408" t="s">
        <v>322</v>
      </c>
      <c r="C13" s="409">
        <v>4</v>
      </c>
      <c r="D13" s="411" t="s">
        <v>323</v>
      </c>
      <c r="E13" s="15"/>
      <c r="F13" s="257"/>
      <c r="G13" s="414"/>
      <c r="H13" s="292">
        <v>5640</v>
      </c>
      <c r="I13" s="289">
        <v>166095.3083</v>
      </c>
      <c r="J13" s="310">
        <v>29.449522748226951</v>
      </c>
    </row>
    <row r="14" spans="1:15" s="146" customFormat="1" x14ac:dyDescent="0.25">
      <c r="A14" s="407">
        <v>42864</v>
      </c>
      <c r="B14" s="408" t="s">
        <v>324</v>
      </c>
      <c r="C14" s="409">
        <v>4</v>
      </c>
      <c r="D14" s="623">
        <v>38</v>
      </c>
      <c r="E14" s="292">
        <v>12200</v>
      </c>
      <c r="F14" s="289">
        <v>271008.58809999999</v>
      </c>
      <c r="G14" s="310">
        <v>22.213818696721312</v>
      </c>
      <c r="H14" s="412"/>
      <c r="I14" s="406"/>
      <c r="J14" s="416"/>
    </row>
    <row r="15" spans="1:15" s="146" customFormat="1" x14ac:dyDescent="0.25">
      <c r="A15" s="407">
        <v>42899</v>
      </c>
      <c r="B15" s="408" t="s">
        <v>325</v>
      </c>
      <c r="C15" s="409">
        <v>4</v>
      </c>
      <c r="D15" s="411" t="s">
        <v>326</v>
      </c>
      <c r="E15" s="292">
        <v>13505</v>
      </c>
      <c r="F15" s="289">
        <v>374698.07049999997</v>
      </c>
      <c r="G15" s="310">
        <v>27.745136653091446</v>
      </c>
      <c r="H15" s="412"/>
      <c r="I15" s="406"/>
      <c r="J15" s="416"/>
    </row>
    <row r="16" spans="1:15" s="146" customFormat="1" ht="30" x14ac:dyDescent="0.25">
      <c r="A16" s="407">
        <v>42899</v>
      </c>
      <c r="B16" s="408" t="s">
        <v>327</v>
      </c>
      <c r="C16" s="409">
        <v>3</v>
      </c>
      <c r="D16" s="411" t="s">
        <v>328</v>
      </c>
      <c r="E16" s="292">
        <v>30555</v>
      </c>
      <c r="F16" s="289">
        <v>328413.73330000002</v>
      </c>
      <c r="G16" s="310">
        <v>10.74828124038619</v>
      </c>
      <c r="H16" s="412"/>
      <c r="I16" s="406"/>
      <c r="J16" s="416"/>
    </row>
    <row r="17" spans="1:10" s="146" customFormat="1" ht="30" x14ac:dyDescent="0.25">
      <c r="A17" s="407">
        <v>42899</v>
      </c>
      <c r="B17" s="408" t="s">
        <v>329</v>
      </c>
      <c r="C17" s="409">
        <v>3</v>
      </c>
      <c r="D17" s="411" t="s">
        <v>330</v>
      </c>
      <c r="E17" s="292">
        <v>27684</v>
      </c>
      <c r="F17" s="289">
        <v>266875.15179999999</v>
      </c>
      <c r="G17" s="310">
        <v>9.6400502745268017</v>
      </c>
      <c r="H17" s="412"/>
      <c r="I17" s="406"/>
      <c r="J17" s="416"/>
    </row>
    <row r="18" spans="1:10" s="146" customFormat="1" ht="30" x14ac:dyDescent="0.25">
      <c r="A18" s="407">
        <v>42899</v>
      </c>
      <c r="B18" s="408" t="s">
        <v>331</v>
      </c>
      <c r="C18" s="409">
        <v>4</v>
      </c>
      <c r="D18" s="411" t="s">
        <v>332</v>
      </c>
      <c r="E18" s="292">
        <v>55593</v>
      </c>
      <c r="F18" s="289">
        <v>657501.5466</v>
      </c>
      <c r="G18" s="310">
        <v>11.827056402784523</v>
      </c>
      <c r="H18" s="412"/>
      <c r="I18" s="406"/>
      <c r="J18" s="416"/>
    </row>
    <row r="19" spans="1:10" s="146" customFormat="1" ht="30" x14ac:dyDescent="0.25">
      <c r="A19" s="407">
        <v>42899</v>
      </c>
      <c r="B19" s="408" t="s">
        <v>333</v>
      </c>
      <c r="C19" s="409">
        <v>4</v>
      </c>
      <c r="D19" s="411" t="s">
        <v>334</v>
      </c>
      <c r="E19" s="292">
        <v>54351</v>
      </c>
      <c r="F19" s="289">
        <v>607907.68900000001</v>
      </c>
      <c r="G19" s="310">
        <v>11.184848282460305</v>
      </c>
      <c r="H19" s="412"/>
      <c r="I19" s="406"/>
      <c r="J19" s="416"/>
    </row>
    <row r="20" spans="1:10" s="146" customFormat="1" ht="30" x14ac:dyDescent="0.25">
      <c r="A20" s="407">
        <v>42899</v>
      </c>
      <c r="B20" s="408" t="s">
        <v>335</v>
      </c>
      <c r="C20" s="409">
        <v>4</v>
      </c>
      <c r="D20" s="411" t="s">
        <v>336</v>
      </c>
      <c r="E20" s="292">
        <v>64953</v>
      </c>
      <c r="F20" s="289">
        <v>630541.99769999995</v>
      </c>
      <c r="G20" s="310">
        <v>9.7076655073668636</v>
      </c>
      <c r="H20" s="412"/>
      <c r="I20" s="406"/>
      <c r="J20" s="416"/>
    </row>
    <row r="21" spans="1:10" s="146" customFormat="1" ht="30" x14ac:dyDescent="0.25">
      <c r="A21" s="407">
        <v>42899</v>
      </c>
      <c r="B21" s="408" t="s">
        <v>337</v>
      </c>
      <c r="C21" s="409">
        <v>4</v>
      </c>
      <c r="D21" s="411" t="s">
        <v>338</v>
      </c>
      <c r="E21" s="292">
        <v>63522</v>
      </c>
      <c r="F21" s="289">
        <v>663999.5148</v>
      </c>
      <c r="G21" s="310">
        <v>10.453063738547275</v>
      </c>
      <c r="H21" s="412"/>
      <c r="I21" s="406"/>
      <c r="J21" s="416"/>
    </row>
    <row r="22" spans="1:10" s="146" customFormat="1" x14ac:dyDescent="0.25">
      <c r="A22" s="407">
        <v>42899</v>
      </c>
      <c r="B22" s="408" t="s">
        <v>339</v>
      </c>
      <c r="C22" s="409">
        <v>2</v>
      </c>
      <c r="D22" s="411" t="s">
        <v>340</v>
      </c>
      <c r="E22" s="292">
        <v>11559</v>
      </c>
      <c r="F22" s="289">
        <v>174110.54300000001</v>
      </c>
      <c r="G22" s="310">
        <v>15.06276866510944</v>
      </c>
      <c r="H22" s="412"/>
      <c r="I22" s="406"/>
      <c r="J22" s="416"/>
    </row>
    <row r="23" spans="1:10" s="146" customFormat="1" x14ac:dyDescent="0.25">
      <c r="A23" s="407">
        <v>42927</v>
      </c>
      <c r="B23" s="408" t="s">
        <v>341</v>
      </c>
      <c r="C23" s="409">
        <v>3</v>
      </c>
      <c r="D23" s="411" t="s">
        <v>813</v>
      </c>
      <c r="E23" s="292">
        <v>9110</v>
      </c>
      <c r="F23" s="289">
        <v>58739.326800000003</v>
      </c>
      <c r="G23" s="310">
        <v>6.4477855982436889</v>
      </c>
      <c r="H23" s="412"/>
      <c r="I23" s="406"/>
      <c r="J23" s="416"/>
    </row>
    <row r="24" spans="1:10" s="146" customFormat="1" x14ac:dyDescent="0.25">
      <c r="A24" s="407">
        <v>43053</v>
      </c>
      <c r="B24" s="408" t="s">
        <v>342</v>
      </c>
      <c r="C24" s="409">
        <v>2</v>
      </c>
      <c r="D24" s="411" t="s">
        <v>815</v>
      </c>
      <c r="E24" s="292">
        <v>7168</v>
      </c>
      <c r="F24" s="289">
        <v>144293.3259</v>
      </c>
      <c r="G24" s="310">
        <v>20.130207296316964</v>
      </c>
      <c r="H24" s="412"/>
      <c r="I24" s="261"/>
      <c r="J24" s="416"/>
    </row>
    <row r="25" spans="1:10" s="146" customFormat="1" x14ac:dyDescent="0.25">
      <c r="A25" s="407">
        <v>43053</v>
      </c>
      <c r="B25" s="408" t="s">
        <v>343</v>
      </c>
      <c r="C25" s="409">
        <v>3</v>
      </c>
      <c r="D25" s="411" t="s">
        <v>814</v>
      </c>
      <c r="E25" s="292">
        <v>6946</v>
      </c>
      <c r="F25" s="289">
        <v>123094.47440000001</v>
      </c>
      <c r="G25" s="310">
        <v>17.721634667434497</v>
      </c>
      <c r="H25" s="412"/>
      <c r="I25" s="261"/>
      <c r="J25" s="416"/>
    </row>
    <row r="26" spans="1:10" s="146" customFormat="1" x14ac:dyDescent="0.25">
      <c r="A26" s="407">
        <v>43053</v>
      </c>
      <c r="B26" s="408" t="s">
        <v>344</v>
      </c>
      <c r="C26" s="409">
        <v>1</v>
      </c>
      <c r="D26" s="623">
        <v>32</v>
      </c>
      <c r="E26" s="15"/>
      <c r="F26" s="257"/>
      <c r="G26" s="414"/>
      <c r="H26" s="292">
        <v>1825</v>
      </c>
      <c r="I26" s="289">
        <v>113128.1715</v>
      </c>
      <c r="J26" s="310">
        <v>61.98803917808219</v>
      </c>
    </row>
    <row r="27" spans="1:10" s="146" customFormat="1" x14ac:dyDescent="0.25">
      <c r="A27" s="407">
        <v>43053</v>
      </c>
      <c r="B27" s="408" t="s">
        <v>345</v>
      </c>
      <c r="C27" s="409">
        <v>4</v>
      </c>
      <c r="D27" s="411" t="s">
        <v>346</v>
      </c>
      <c r="E27" s="292">
        <v>6687</v>
      </c>
      <c r="F27" s="289">
        <v>139506.59599999999</v>
      </c>
      <c r="G27" s="310">
        <v>20.862359204426497</v>
      </c>
      <c r="H27" s="292"/>
      <c r="I27" s="289"/>
      <c r="J27" s="310"/>
    </row>
    <row r="28" spans="1:10" s="146" customFormat="1" x14ac:dyDescent="0.25">
      <c r="A28" s="407">
        <v>43081</v>
      </c>
      <c r="B28" s="408" t="s">
        <v>347</v>
      </c>
      <c r="C28" s="409">
        <v>1</v>
      </c>
      <c r="D28" s="411" t="s">
        <v>348</v>
      </c>
      <c r="E28" s="292">
        <v>1992</v>
      </c>
      <c r="F28" s="289">
        <v>165455.9823</v>
      </c>
      <c r="G28" s="310">
        <v>83.060232078313248</v>
      </c>
      <c r="H28" s="412"/>
      <c r="I28" s="261"/>
      <c r="J28" s="416"/>
    </row>
    <row r="29" spans="1:10" s="146" customFormat="1" x14ac:dyDescent="0.25">
      <c r="A29" s="407">
        <v>43081</v>
      </c>
      <c r="B29" s="408" t="s">
        <v>349</v>
      </c>
      <c r="C29" s="409">
        <v>1</v>
      </c>
      <c r="D29" s="411" t="s">
        <v>350</v>
      </c>
      <c r="E29" s="292">
        <v>2354</v>
      </c>
      <c r="F29" s="289">
        <v>53322.424599999998</v>
      </c>
      <c r="G29" s="310">
        <v>22.651837128292268</v>
      </c>
      <c r="H29" s="412"/>
      <c r="I29" s="261"/>
      <c r="J29" s="416"/>
    </row>
    <row r="30" spans="1:10" s="146" customFormat="1" x14ac:dyDescent="0.25">
      <c r="A30" s="407">
        <v>43081</v>
      </c>
      <c r="B30" s="408" t="s">
        <v>351</v>
      </c>
      <c r="C30" s="409">
        <v>1</v>
      </c>
      <c r="D30" s="623" t="s">
        <v>822</v>
      </c>
      <c r="E30" s="292">
        <v>1701</v>
      </c>
      <c r="F30" s="289">
        <v>70997.097299999994</v>
      </c>
      <c r="G30" s="310">
        <v>41.738446384479715</v>
      </c>
      <c r="H30" s="412"/>
      <c r="I30" s="261"/>
      <c r="J30" s="416"/>
    </row>
    <row r="31" spans="1:10" s="146" customFormat="1" x14ac:dyDescent="0.25">
      <c r="A31" s="407">
        <v>43081</v>
      </c>
      <c r="B31" s="408" t="s">
        <v>352</v>
      </c>
      <c r="C31" s="409">
        <v>2</v>
      </c>
      <c r="D31" s="411" t="s">
        <v>15</v>
      </c>
      <c r="E31" s="292">
        <v>2073</v>
      </c>
      <c r="F31" s="289">
        <v>26345.2559</v>
      </c>
      <c r="G31" s="310">
        <v>12.708758273034251</v>
      </c>
      <c r="H31" s="412"/>
      <c r="I31" s="261"/>
      <c r="J31" s="416"/>
    </row>
    <row r="32" spans="1:10" s="146" customFormat="1" x14ac:dyDescent="0.25">
      <c r="A32" s="258"/>
      <c r="B32" s="259"/>
      <c r="C32" s="260"/>
      <c r="D32" s="259"/>
      <c r="E32" s="56"/>
      <c r="F32" s="257"/>
      <c r="G32" s="257"/>
      <c r="H32" s="264"/>
      <c r="I32" s="261"/>
      <c r="J32" s="416"/>
    </row>
    <row r="33" spans="1:15" s="146" customFormat="1" x14ac:dyDescent="0.25">
      <c r="A33" s="258"/>
      <c r="B33" s="259"/>
      <c r="C33" s="260"/>
      <c r="D33" s="259"/>
      <c r="E33" s="56"/>
      <c r="F33" s="257"/>
      <c r="G33" s="257"/>
      <c r="H33" s="264"/>
      <c r="I33" s="261"/>
      <c r="J33" s="416"/>
    </row>
    <row r="34" spans="1:15" x14ac:dyDescent="0.25">
      <c r="A34" s="4"/>
      <c r="B34" s="2"/>
      <c r="C34" s="5"/>
      <c r="D34" s="27"/>
      <c r="E34" s="62"/>
      <c r="F34" s="63"/>
      <c r="G34" s="63"/>
      <c r="H34" s="244"/>
      <c r="I34" s="194"/>
      <c r="J34" s="417"/>
      <c r="K34" s="146"/>
      <c r="L34" s="146"/>
      <c r="M34" s="146"/>
      <c r="N34" s="146"/>
      <c r="O34" s="146"/>
    </row>
    <row r="35" spans="1:15" x14ac:dyDescent="0.25">
      <c r="A35" s="146"/>
      <c r="B35" s="146"/>
      <c r="C35" s="146"/>
      <c r="D35" s="146"/>
      <c r="E35" s="67" t="s">
        <v>55</v>
      </c>
      <c r="F35" s="68" t="s">
        <v>4</v>
      </c>
      <c r="G35" s="69"/>
      <c r="H35" s="67" t="s">
        <v>55</v>
      </c>
      <c r="I35" s="68" t="s">
        <v>4</v>
      </c>
      <c r="J35" s="88"/>
      <c r="K35" s="146"/>
      <c r="L35" s="146"/>
      <c r="M35" s="146"/>
      <c r="N35" s="146"/>
      <c r="O35" s="146"/>
    </row>
    <row r="36" spans="1:15" x14ac:dyDescent="0.25">
      <c r="A36" s="146"/>
      <c r="B36" s="146"/>
      <c r="C36" s="146"/>
      <c r="D36" s="146"/>
      <c r="E36" s="62">
        <f>SUM(E4:E34)</f>
        <v>405867</v>
      </c>
      <c r="F36" s="252">
        <f>SUM(F4:F34)</f>
        <v>5632476.190299999</v>
      </c>
      <c r="G36" s="63"/>
      <c r="H36" s="62">
        <f>SUM(H4:H34)</f>
        <v>18216</v>
      </c>
      <c r="I36" s="252">
        <f>SUM(I4:I34)</f>
        <v>519694.14440000005</v>
      </c>
      <c r="J36" s="246"/>
      <c r="K36" s="146"/>
      <c r="L36" s="146"/>
      <c r="M36" s="146"/>
      <c r="N36" s="146"/>
      <c r="O36" s="146"/>
    </row>
    <row r="37" spans="1:15" ht="21" x14ac:dyDescent="0.35">
      <c r="A37" s="146"/>
      <c r="B37" s="146"/>
      <c r="C37" s="146"/>
      <c r="D37" s="146"/>
      <c r="E37" s="146"/>
      <c r="F37" s="146"/>
      <c r="G37" s="146"/>
      <c r="H37" s="15"/>
      <c r="I37" s="15"/>
      <c r="J37" s="28"/>
      <c r="K37" s="28"/>
      <c r="L37" s="9"/>
      <c r="M37" s="9"/>
      <c r="N37" s="9"/>
      <c r="O37" s="9"/>
    </row>
    <row r="38" spans="1:15" ht="18.75" x14ac:dyDescent="0.3">
      <c r="A38" s="75" t="s">
        <v>63</v>
      </c>
      <c r="B38" s="76"/>
      <c r="C38" s="76"/>
      <c r="D38" s="76"/>
      <c r="E38" s="75" t="s">
        <v>57</v>
      </c>
      <c r="F38" s="77"/>
      <c r="G38" s="249" t="s">
        <v>58</v>
      </c>
      <c r="H38" s="247"/>
      <c r="I38" s="247"/>
      <c r="J38" s="247"/>
      <c r="K38" s="15"/>
      <c r="L38" s="146"/>
      <c r="M38" s="146"/>
      <c r="N38" s="146"/>
      <c r="O38" s="146"/>
    </row>
    <row r="39" spans="1:15" ht="18.75" x14ac:dyDescent="0.3">
      <c r="A39" s="78" t="s">
        <v>64</v>
      </c>
      <c r="B39" s="79"/>
      <c r="C39" s="79"/>
      <c r="D39" s="79"/>
      <c r="E39" s="78">
        <f>COUNTA(E4:E34)</f>
        <v>24</v>
      </c>
      <c r="F39" s="80"/>
      <c r="G39" s="418">
        <f>ROUND(F36/E36,2)</f>
        <v>13.88</v>
      </c>
      <c r="H39" s="248"/>
      <c r="I39" s="248"/>
      <c r="J39" s="248"/>
      <c r="K39" s="15"/>
      <c r="L39" s="146"/>
      <c r="M39" s="146"/>
      <c r="N39" s="146"/>
      <c r="O39" s="146"/>
    </row>
    <row r="40" spans="1:15" ht="18.75" x14ac:dyDescent="0.3">
      <c r="A40" s="78" t="s">
        <v>65</v>
      </c>
      <c r="B40" s="79"/>
      <c r="C40" s="79"/>
      <c r="D40" s="79"/>
      <c r="E40" s="78">
        <f>COUNTA(H4:H34)</f>
        <v>4</v>
      </c>
      <c r="F40" s="80"/>
      <c r="G40" s="418">
        <f>ROUND(I36/H36,2)</f>
        <v>28.53</v>
      </c>
      <c r="H40" s="248"/>
      <c r="I40" s="248"/>
      <c r="J40" s="248"/>
      <c r="K40" s="15"/>
      <c r="L40" s="146"/>
      <c r="M40" s="146"/>
      <c r="N40" s="146"/>
      <c r="O40" s="146"/>
    </row>
    <row r="41" spans="1:15" ht="18.75" x14ac:dyDescent="0.3">
      <c r="A41" s="78" t="s">
        <v>66</v>
      </c>
      <c r="B41" s="79"/>
      <c r="C41" s="79"/>
      <c r="D41" s="79"/>
      <c r="E41" s="78">
        <f>SUM(E39:E40)</f>
        <v>28</v>
      </c>
      <c r="F41" s="80"/>
      <c r="G41" s="418">
        <f>ROUND((F36+I36)/(E36+H36),2)</f>
        <v>14.51</v>
      </c>
      <c r="H41" s="248"/>
      <c r="I41" s="248"/>
      <c r="J41" s="248"/>
      <c r="K41" s="15"/>
      <c r="L41" s="146"/>
      <c r="M41" s="146"/>
      <c r="N41" s="146"/>
      <c r="O41" s="146"/>
    </row>
    <row r="42" spans="1:15" x14ac:dyDescent="0.25">
      <c r="A42" s="146"/>
      <c r="B42" s="146"/>
      <c r="C42" s="146"/>
      <c r="D42" s="146"/>
      <c r="E42" s="146"/>
      <c r="F42" s="146"/>
      <c r="G42" s="146"/>
      <c r="H42" s="15"/>
      <c r="I42" s="15"/>
      <c r="J42" s="15"/>
      <c r="K42" s="15"/>
      <c r="L42" s="146"/>
      <c r="M42" s="146"/>
      <c r="N42" s="146"/>
      <c r="O42" s="146"/>
    </row>
    <row r="43" spans="1:15" x14ac:dyDescent="0.25">
      <c r="A43" s="146"/>
      <c r="B43" s="146"/>
      <c r="C43" s="146"/>
      <c r="D43" s="146"/>
      <c r="E43" s="146"/>
      <c r="F43" s="146"/>
      <c r="G43" s="146"/>
      <c r="H43" s="15"/>
      <c r="I43" s="15"/>
      <c r="J43" s="15"/>
      <c r="K43" s="15"/>
      <c r="L43" s="146"/>
      <c r="M43" s="146"/>
      <c r="N43" s="146"/>
      <c r="O43" s="146"/>
    </row>
    <row r="44" spans="1:15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</row>
    <row r="45" spans="1:15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15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</row>
    <row r="47" spans="1:15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1:15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</row>
    <row r="49" spans="1:15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1:15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</row>
    <row r="51" spans="1:15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</row>
    <row r="52" spans="1:15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</row>
    <row r="53" spans="1:15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</row>
    <row r="54" spans="1:15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</row>
    <row r="55" spans="1:15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</row>
  </sheetData>
  <mergeCells count="2">
    <mergeCell ref="E2:G2"/>
    <mergeCell ref="H2:J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ySplit="3" topLeftCell="A22" activePane="bottomLeft" state="frozen"/>
      <selection pane="bottomLeft" activeCell="I47" sqref="I47"/>
    </sheetView>
  </sheetViews>
  <sheetFormatPr defaultRowHeight="15" x14ac:dyDescent="0.25"/>
  <cols>
    <col min="1" max="1" width="14.28515625" customWidth="1"/>
    <col min="2" max="2" width="12.85546875" customWidth="1"/>
    <col min="4" max="4" width="32.5703125" customWidth="1"/>
    <col min="5" max="5" width="14.5703125" bestFit="1" customWidth="1"/>
    <col min="6" max="6" width="15.42578125" customWidth="1"/>
    <col min="7" max="7" width="20.42578125" bestFit="1" customWidth="1"/>
    <col min="8" max="8" width="10" bestFit="1" customWidth="1"/>
    <col min="9" max="9" width="14.28515625" bestFit="1" customWidth="1"/>
  </cols>
  <sheetData>
    <row r="1" spans="1:11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1" ht="21" x14ac:dyDescent="0.35">
      <c r="A2" s="10" t="s">
        <v>106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1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1" x14ac:dyDescent="0.25">
      <c r="A4" s="286">
        <v>42899</v>
      </c>
      <c r="B4" s="287" t="s">
        <v>354</v>
      </c>
      <c r="C4" s="288">
        <v>5</v>
      </c>
      <c r="D4" s="424" t="s">
        <v>355</v>
      </c>
      <c r="E4" s="425">
        <v>51019</v>
      </c>
      <c r="F4" s="289">
        <v>514652.66210000002</v>
      </c>
      <c r="G4" s="289">
        <v>10.087470591348321</v>
      </c>
      <c r="H4" s="242"/>
      <c r="I4" s="194"/>
      <c r="J4" s="428"/>
      <c r="K4" s="426"/>
    </row>
    <row r="5" spans="1:11" s="146" customFormat="1" x14ac:dyDescent="0.25">
      <c r="A5" s="286">
        <v>42899</v>
      </c>
      <c r="B5" s="287" t="s">
        <v>356</v>
      </c>
      <c r="C5" s="288">
        <v>7</v>
      </c>
      <c r="D5" s="424" t="s">
        <v>357</v>
      </c>
      <c r="E5" s="423">
        <v>57283</v>
      </c>
      <c r="F5" s="289">
        <v>604061.85060000001</v>
      </c>
      <c r="G5" s="289">
        <v>10.545220232878865</v>
      </c>
      <c r="H5" s="243"/>
      <c r="I5" s="194"/>
      <c r="J5" s="429"/>
      <c r="K5" s="426"/>
    </row>
    <row r="6" spans="1:11" s="146" customFormat="1" x14ac:dyDescent="0.25">
      <c r="A6" s="286">
        <v>42899</v>
      </c>
      <c r="B6" s="287" t="s">
        <v>358</v>
      </c>
      <c r="C6" s="288">
        <v>5</v>
      </c>
      <c r="D6" s="424" t="s">
        <v>359</v>
      </c>
      <c r="E6" s="423">
        <v>33220</v>
      </c>
      <c r="F6" s="289">
        <v>318266.63500000001</v>
      </c>
      <c r="G6" s="427">
        <v>9.5805729981938601</v>
      </c>
      <c r="H6" s="284"/>
      <c r="I6" s="194"/>
      <c r="J6" s="429"/>
      <c r="K6" s="426"/>
    </row>
    <row r="7" spans="1:11" s="146" customFormat="1" x14ac:dyDescent="0.25">
      <c r="A7" s="286">
        <v>42899</v>
      </c>
      <c r="B7" s="287" t="s">
        <v>360</v>
      </c>
      <c r="C7" s="288">
        <v>6</v>
      </c>
      <c r="D7" s="287" t="s">
        <v>361</v>
      </c>
      <c r="E7" s="56"/>
      <c r="F7" s="15"/>
      <c r="G7" s="15"/>
      <c r="H7" s="423">
        <v>29000</v>
      </c>
      <c r="I7" s="421">
        <v>272083.74790000002</v>
      </c>
      <c r="J7" s="427">
        <v>9.3821982034482758</v>
      </c>
      <c r="K7" s="426"/>
    </row>
    <row r="8" spans="1:11" s="146" customFormat="1" x14ac:dyDescent="0.25">
      <c r="A8" s="286">
        <v>42899</v>
      </c>
      <c r="B8" s="287" t="s">
        <v>362</v>
      </c>
      <c r="C8" s="288">
        <v>7</v>
      </c>
      <c r="D8" s="424" t="s">
        <v>363</v>
      </c>
      <c r="E8" s="423">
        <v>58795</v>
      </c>
      <c r="F8" s="289">
        <v>593441.23670000001</v>
      </c>
      <c r="G8" s="427">
        <v>10.09339632111574</v>
      </c>
      <c r="H8" s="419"/>
      <c r="I8" s="422"/>
      <c r="J8" s="158"/>
      <c r="K8" s="426"/>
    </row>
    <row r="9" spans="1:11" s="146" customFormat="1" x14ac:dyDescent="0.25">
      <c r="A9" s="286">
        <v>42899</v>
      </c>
      <c r="B9" s="287" t="s">
        <v>364</v>
      </c>
      <c r="C9" s="288">
        <v>5</v>
      </c>
      <c r="D9" s="424" t="s">
        <v>365</v>
      </c>
      <c r="E9" s="423">
        <v>39398</v>
      </c>
      <c r="F9" s="289">
        <v>383663.30009999999</v>
      </c>
      <c r="G9" s="427">
        <v>9.7381415325651055</v>
      </c>
      <c r="H9" s="419"/>
      <c r="I9" s="422"/>
      <c r="J9" s="158"/>
      <c r="K9" s="426"/>
    </row>
    <row r="10" spans="1:11" s="146" customFormat="1" x14ac:dyDescent="0.25">
      <c r="A10" s="286">
        <v>42899</v>
      </c>
      <c r="B10" s="287" t="s">
        <v>366</v>
      </c>
      <c r="C10" s="288">
        <v>5</v>
      </c>
      <c r="D10" s="424" t="s">
        <v>367</v>
      </c>
      <c r="E10" s="423">
        <v>24970</v>
      </c>
      <c r="F10" s="289">
        <v>234373.1838</v>
      </c>
      <c r="G10" s="427">
        <v>9.3861907809371239</v>
      </c>
      <c r="H10" s="419"/>
      <c r="I10" s="422"/>
      <c r="J10" s="158"/>
      <c r="K10" s="426"/>
    </row>
    <row r="11" spans="1:11" s="146" customFormat="1" x14ac:dyDescent="0.25">
      <c r="A11" s="286">
        <v>42899</v>
      </c>
      <c r="B11" s="287" t="s">
        <v>368</v>
      </c>
      <c r="C11" s="288">
        <v>4</v>
      </c>
      <c r="D11" s="424" t="s">
        <v>369</v>
      </c>
      <c r="E11" s="423">
        <v>15206</v>
      </c>
      <c r="F11" s="289">
        <v>169478.68160000001</v>
      </c>
      <c r="G11" s="427">
        <v>11.145513718269106</v>
      </c>
      <c r="H11" s="419"/>
      <c r="I11" s="422"/>
      <c r="J11" s="158"/>
      <c r="K11" s="426"/>
    </row>
    <row r="12" spans="1:11" s="146" customFormat="1" x14ac:dyDescent="0.25">
      <c r="A12" s="286">
        <v>42899</v>
      </c>
      <c r="B12" s="287" t="s">
        <v>370</v>
      </c>
      <c r="C12" s="288">
        <v>5</v>
      </c>
      <c r="D12" s="424" t="s">
        <v>371</v>
      </c>
      <c r="E12" s="423">
        <v>56938</v>
      </c>
      <c r="F12" s="289">
        <v>557852.10990000004</v>
      </c>
      <c r="G12" s="427">
        <v>9.7975360901331285</v>
      </c>
      <c r="H12" s="419"/>
      <c r="I12" s="422"/>
      <c r="J12" s="158"/>
      <c r="K12" s="426"/>
    </row>
    <row r="13" spans="1:11" s="146" customFormat="1" x14ac:dyDescent="0.25">
      <c r="A13" s="286">
        <v>42899</v>
      </c>
      <c r="B13" s="287" t="s">
        <v>372</v>
      </c>
      <c r="C13" s="288">
        <v>6</v>
      </c>
      <c r="D13" s="424" t="s">
        <v>373</v>
      </c>
      <c r="E13" s="423">
        <v>53698</v>
      </c>
      <c r="F13" s="289">
        <v>570406.18579999998</v>
      </c>
      <c r="G13" s="427">
        <v>10.622484744310775</v>
      </c>
      <c r="H13" s="419"/>
      <c r="I13" s="422"/>
      <c r="J13" s="158"/>
      <c r="K13" s="426"/>
    </row>
    <row r="14" spans="1:11" s="146" customFormat="1" x14ac:dyDescent="0.25">
      <c r="A14" s="286">
        <v>42899</v>
      </c>
      <c r="B14" s="287" t="s">
        <v>374</v>
      </c>
      <c r="C14" s="288">
        <v>4</v>
      </c>
      <c r="D14" s="424" t="s">
        <v>375</v>
      </c>
      <c r="E14" s="423">
        <v>21753</v>
      </c>
      <c r="F14" s="289">
        <v>223935.1746</v>
      </c>
      <c r="G14" s="427">
        <v>10.294450172390015</v>
      </c>
      <c r="H14" s="419"/>
      <c r="I14" s="422"/>
      <c r="J14" s="158"/>
      <c r="K14" s="426"/>
    </row>
    <row r="15" spans="1:11" s="146" customFormat="1" x14ac:dyDescent="0.25">
      <c r="A15" s="286">
        <v>42899</v>
      </c>
      <c r="B15" s="287" t="s">
        <v>376</v>
      </c>
      <c r="C15" s="288">
        <v>6</v>
      </c>
      <c r="D15" s="424" t="s">
        <v>377</v>
      </c>
      <c r="E15" s="423">
        <v>33210</v>
      </c>
      <c r="F15" s="289">
        <v>309388.8222</v>
      </c>
      <c r="G15" s="427">
        <v>9.3161343631436306</v>
      </c>
      <c r="H15" s="423"/>
      <c r="I15" s="289"/>
      <c r="J15" s="427"/>
      <c r="K15" s="426"/>
    </row>
    <row r="16" spans="1:11" s="146" customFormat="1" x14ac:dyDescent="0.25">
      <c r="A16" s="286">
        <v>42899</v>
      </c>
      <c r="B16" s="287" t="s">
        <v>378</v>
      </c>
      <c r="C16" s="285"/>
      <c r="D16" s="424" t="s">
        <v>10</v>
      </c>
      <c r="E16" s="423">
        <v>36677</v>
      </c>
      <c r="F16" s="289">
        <v>1048562.0681</v>
      </c>
      <c r="G16" s="427">
        <v>28.589090386345667</v>
      </c>
      <c r="H16" s="419"/>
      <c r="I16" s="422"/>
      <c r="J16" s="158"/>
      <c r="K16" s="426"/>
    </row>
    <row r="17" spans="1:11" s="146" customFormat="1" x14ac:dyDescent="0.25">
      <c r="A17" s="286">
        <v>42899</v>
      </c>
      <c r="B17" s="287" t="s">
        <v>379</v>
      </c>
      <c r="C17" s="288">
        <v>7</v>
      </c>
      <c r="D17" s="424" t="s">
        <v>380</v>
      </c>
      <c r="E17" s="423">
        <v>30672</v>
      </c>
      <c r="F17" s="289">
        <v>374581.39970000001</v>
      </c>
      <c r="G17" s="427">
        <v>12.212486949008868</v>
      </c>
      <c r="H17" s="419"/>
      <c r="I17" s="422"/>
      <c r="J17" s="158"/>
      <c r="K17" s="426"/>
    </row>
    <row r="18" spans="1:11" s="146" customFormat="1" x14ac:dyDescent="0.25">
      <c r="A18" s="286">
        <v>42899</v>
      </c>
      <c r="B18" s="287" t="s">
        <v>381</v>
      </c>
      <c r="C18" s="288">
        <v>5</v>
      </c>
      <c r="D18" s="424" t="s">
        <v>382</v>
      </c>
      <c r="E18" s="423">
        <v>20002</v>
      </c>
      <c r="F18" s="289">
        <v>337101.77679999999</v>
      </c>
      <c r="G18" s="427">
        <v>16.853403499650035</v>
      </c>
      <c r="H18" s="419"/>
      <c r="I18" s="422"/>
      <c r="J18" s="158"/>
      <c r="K18" s="426"/>
    </row>
    <row r="19" spans="1:11" s="146" customFormat="1" x14ac:dyDescent="0.25">
      <c r="A19" s="286">
        <v>42899</v>
      </c>
      <c r="B19" s="287" t="s">
        <v>383</v>
      </c>
      <c r="C19" s="288">
        <v>5</v>
      </c>
      <c r="D19" s="424" t="s">
        <v>384</v>
      </c>
      <c r="E19" s="423">
        <v>41688</v>
      </c>
      <c r="F19" s="289">
        <v>394788.76250000001</v>
      </c>
      <c r="G19" s="427">
        <v>9.4700816182114753</v>
      </c>
      <c r="H19" s="419"/>
      <c r="I19" s="422"/>
      <c r="J19" s="158"/>
      <c r="K19" s="426"/>
    </row>
    <row r="20" spans="1:11" s="146" customFormat="1" x14ac:dyDescent="0.25">
      <c r="A20" s="286">
        <v>42899</v>
      </c>
      <c r="B20" s="287" t="s">
        <v>385</v>
      </c>
      <c r="C20" s="288">
        <v>8</v>
      </c>
      <c r="D20" s="424" t="s">
        <v>386</v>
      </c>
      <c r="E20" s="423">
        <v>42422</v>
      </c>
      <c r="F20" s="289">
        <v>401682.09139999998</v>
      </c>
      <c r="G20" s="427">
        <v>9.4687212154070988</v>
      </c>
      <c r="H20" s="419"/>
      <c r="I20" s="422"/>
      <c r="J20" s="158"/>
      <c r="K20" s="426"/>
    </row>
    <row r="21" spans="1:11" s="146" customFormat="1" x14ac:dyDescent="0.25">
      <c r="A21" s="286">
        <v>42899</v>
      </c>
      <c r="B21" s="287" t="s">
        <v>387</v>
      </c>
      <c r="C21" s="288">
        <v>2</v>
      </c>
      <c r="D21" s="424" t="s">
        <v>388</v>
      </c>
      <c r="E21" s="423">
        <v>9288</v>
      </c>
      <c r="F21" s="289">
        <v>87180.336500000005</v>
      </c>
      <c r="G21" s="427">
        <v>9.3863411391042213</v>
      </c>
      <c r="H21" s="419"/>
      <c r="I21" s="422"/>
      <c r="J21" s="158"/>
      <c r="K21" s="426"/>
    </row>
    <row r="22" spans="1:11" s="146" customFormat="1" x14ac:dyDescent="0.25">
      <c r="A22" s="286">
        <v>42899</v>
      </c>
      <c r="B22" s="287" t="s">
        <v>389</v>
      </c>
      <c r="C22" s="288">
        <v>2</v>
      </c>
      <c r="D22" s="424" t="s">
        <v>390</v>
      </c>
      <c r="E22" s="423">
        <v>6523</v>
      </c>
      <c r="F22" s="289">
        <v>61228.980499999998</v>
      </c>
      <c r="G22" s="427">
        <v>9.3866289284071751</v>
      </c>
      <c r="H22" s="423"/>
      <c r="I22" s="289"/>
      <c r="J22" s="427"/>
      <c r="K22" s="426"/>
    </row>
    <row r="23" spans="1:11" s="146" customFormat="1" x14ac:dyDescent="0.25">
      <c r="A23" s="286">
        <v>42899</v>
      </c>
      <c r="B23" s="287" t="s">
        <v>391</v>
      </c>
      <c r="C23" s="288">
        <v>8</v>
      </c>
      <c r="D23" s="424" t="s">
        <v>392</v>
      </c>
      <c r="E23" s="423">
        <v>60221</v>
      </c>
      <c r="F23" s="289">
        <v>579109.44990000001</v>
      </c>
      <c r="G23" s="427">
        <v>9.6164037445409409</v>
      </c>
      <c r="H23" s="419"/>
      <c r="I23" s="422"/>
      <c r="J23" s="158"/>
      <c r="K23" s="426"/>
    </row>
    <row r="24" spans="1:11" s="146" customFormat="1" x14ac:dyDescent="0.25">
      <c r="A24" s="286">
        <v>42899</v>
      </c>
      <c r="B24" s="287" t="s">
        <v>393</v>
      </c>
      <c r="C24" s="288">
        <v>4</v>
      </c>
      <c r="D24" s="424" t="s">
        <v>394</v>
      </c>
      <c r="E24" s="423">
        <v>19051</v>
      </c>
      <c r="F24" s="289">
        <v>178821.0624</v>
      </c>
      <c r="G24" s="427">
        <v>9.3864396829562757</v>
      </c>
      <c r="H24" s="419"/>
      <c r="I24" s="422"/>
      <c r="J24" s="158"/>
      <c r="K24" s="426"/>
    </row>
    <row r="25" spans="1:11" s="146" customFormat="1" x14ac:dyDescent="0.25">
      <c r="A25" s="286">
        <v>42899</v>
      </c>
      <c r="B25" s="287" t="s">
        <v>395</v>
      </c>
      <c r="C25" s="591">
        <v>1</v>
      </c>
      <c r="D25" s="634">
        <v>52.3</v>
      </c>
      <c r="E25" s="423">
        <v>3434</v>
      </c>
      <c r="F25" s="289">
        <v>33161.5579</v>
      </c>
      <c r="G25" s="427">
        <v>9.6568310716365762</v>
      </c>
      <c r="H25" s="423"/>
      <c r="I25" s="289"/>
      <c r="J25" s="427"/>
      <c r="K25" s="426"/>
    </row>
    <row r="26" spans="1:11" s="146" customFormat="1" x14ac:dyDescent="0.25">
      <c r="A26" s="286">
        <v>42899</v>
      </c>
      <c r="B26" s="287" t="s">
        <v>396</v>
      </c>
      <c r="C26" s="288">
        <v>3</v>
      </c>
      <c r="D26" s="424" t="s">
        <v>397</v>
      </c>
      <c r="E26" s="423">
        <v>25099</v>
      </c>
      <c r="F26" s="289">
        <v>235589.65359999999</v>
      </c>
      <c r="G26" s="427">
        <v>9.3864159368899163</v>
      </c>
      <c r="H26" s="419"/>
      <c r="I26" s="422"/>
      <c r="J26" s="158"/>
      <c r="K26" s="426"/>
    </row>
    <row r="27" spans="1:11" s="146" customFormat="1" ht="30" x14ac:dyDescent="0.25">
      <c r="A27" s="286">
        <v>42899</v>
      </c>
      <c r="B27" s="287" t="s">
        <v>398</v>
      </c>
      <c r="C27" s="288">
        <v>10</v>
      </c>
      <c r="D27" s="424" t="s">
        <v>399</v>
      </c>
      <c r="E27" s="423">
        <v>62078</v>
      </c>
      <c r="F27" s="289">
        <v>582689.03989999997</v>
      </c>
      <c r="G27" s="427">
        <v>9.3864016221527748</v>
      </c>
      <c r="H27" s="419"/>
      <c r="I27" s="422"/>
      <c r="J27" s="158"/>
      <c r="K27" s="426"/>
    </row>
    <row r="28" spans="1:11" s="146" customFormat="1" x14ac:dyDescent="0.25">
      <c r="A28" s="286">
        <v>42899</v>
      </c>
      <c r="B28" s="287" t="s">
        <v>400</v>
      </c>
      <c r="C28" s="591">
        <v>1</v>
      </c>
      <c r="D28" s="634">
        <v>119.2</v>
      </c>
      <c r="E28" s="423">
        <v>5225</v>
      </c>
      <c r="F28" s="289">
        <v>49064.282399999996</v>
      </c>
      <c r="G28" s="427">
        <v>9.3902932822966498</v>
      </c>
      <c r="H28" s="419"/>
      <c r="I28" s="422"/>
      <c r="J28" s="158"/>
      <c r="K28" s="426"/>
    </row>
    <row r="29" spans="1:11" s="146" customFormat="1" x14ac:dyDescent="0.25">
      <c r="A29" s="286">
        <v>42899</v>
      </c>
      <c r="B29" s="287" t="s">
        <v>401</v>
      </c>
      <c r="C29" s="591">
        <v>1</v>
      </c>
      <c r="D29" s="634" t="s">
        <v>831</v>
      </c>
      <c r="E29" s="423">
        <v>4506</v>
      </c>
      <c r="F29" s="289">
        <v>42170.953500000003</v>
      </c>
      <c r="G29" s="427">
        <v>9.3588445406125178</v>
      </c>
      <c r="H29" s="419"/>
      <c r="I29" s="422"/>
      <c r="J29" s="158"/>
      <c r="K29" s="426"/>
    </row>
    <row r="30" spans="1:11" s="146" customFormat="1" x14ac:dyDescent="0.25">
      <c r="A30" s="286">
        <v>42899</v>
      </c>
      <c r="B30" s="287" t="s">
        <v>402</v>
      </c>
      <c r="C30" s="288">
        <v>3</v>
      </c>
      <c r="D30" s="424" t="s">
        <v>403</v>
      </c>
      <c r="E30" s="423">
        <v>4554</v>
      </c>
      <c r="F30" s="289">
        <v>56355.0452</v>
      </c>
      <c r="G30" s="606">
        <v>12.374845234958279</v>
      </c>
      <c r="K30" s="426"/>
    </row>
    <row r="31" spans="1:11" s="146" customFormat="1" ht="30" x14ac:dyDescent="0.25">
      <c r="A31" s="286">
        <v>42899</v>
      </c>
      <c r="B31" s="287" t="s">
        <v>404</v>
      </c>
      <c r="C31" s="288">
        <v>6</v>
      </c>
      <c r="D31" s="424" t="s">
        <v>405</v>
      </c>
      <c r="E31" s="423">
        <v>27562</v>
      </c>
      <c r="F31" s="289">
        <v>286415.53470000002</v>
      </c>
      <c r="G31" s="606">
        <v>10.391681833684059</v>
      </c>
      <c r="H31" s="305"/>
      <c r="I31" s="422"/>
      <c r="J31" s="158"/>
      <c r="K31" s="426"/>
    </row>
    <row r="32" spans="1:11" s="146" customFormat="1" x14ac:dyDescent="0.25">
      <c r="A32" s="286">
        <v>42899</v>
      </c>
      <c r="B32" s="287" t="s">
        <v>406</v>
      </c>
      <c r="C32" s="288">
        <v>5</v>
      </c>
      <c r="D32" s="424" t="s">
        <v>407</v>
      </c>
      <c r="E32" s="423">
        <v>35554</v>
      </c>
      <c r="F32" s="289">
        <v>361431.17310000001</v>
      </c>
      <c r="G32" s="606">
        <v>10.165696492659054</v>
      </c>
      <c r="K32" s="426"/>
    </row>
    <row r="33" spans="1:11" s="146" customFormat="1" x14ac:dyDescent="0.25">
      <c r="A33" s="286">
        <v>42899</v>
      </c>
      <c r="B33" s="287" t="s">
        <v>408</v>
      </c>
      <c r="C33" s="288">
        <v>4</v>
      </c>
      <c r="D33" s="424" t="s">
        <v>409</v>
      </c>
      <c r="E33" s="423">
        <v>25704</v>
      </c>
      <c r="F33" s="289">
        <v>268979.46740000002</v>
      </c>
      <c r="G33" s="606">
        <v>10.464498420479304</v>
      </c>
      <c r="K33" s="426"/>
    </row>
    <row r="34" spans="1:11" s="146" customFormat="1" x14ac:dyDescent="0.25">
      <c r="A34" s="286">
        <v>42899</v>
      </c>
      <c r="B34" s="287" t="s">
        <v>410</v>
      </c>
      <c r="C34" s="288">
        <v>3</v>
      </c>
      <c r="D34" s="424" t="s">
        <v>411</v>
      </c>
      <c r="E34" s="423">
        <v>18391</v>
      </c>
      <c r="F34" s="289">
        <v>172333.22339999999</v>
      </c>
      <c r="G34" s="427">
        <v>9.3705194606057312</v>
      </c>
      <c r="H34" s="423"/>
      <c r="I34" s="289"/>
      <c r="J34" s="427"/>
      <c r="K34" s="426"/>
    </row>
    <row r="35" spans="1:11" s="146" customFormat="1" x14ac:dyDescent="0.25">
      <c r="A35" s="286">
        <v>43053</v>
      </c>
      <c r="B35" s="287" t="s">
        <v>412</v>
      </c>
      <c r="C35" s="288">
        <v>4</v>
      </c>
      <c r="D35" s="424" t="s">
        <v>413</v>
      </c>
      <c r="E35" s="423">
        <v>10924</v>
      </c>
      <c r="F35" s="289">
        <v>257369.28940000001</v>
      </c>
      <c r="G35" s="427">
        <v>23.559986213841086</v>
      </c>
      <c r="H35" s="419"/>
      <c r="I35" s="422"/>
      <c r="J35" s="158"/>
      <c r="K35" s="426"/>
    </row>
    <row r="36" spans="1:11" s="146" customFormat="1" x14ac:dyDescent="0.25">
      <c r="A36" s="286">
        <v>43053</v>
      </c>
      <c r="B36" s="287" t="s">
        <v>414</v>
      </c>
      <c r="C36" s="288">
        <v>4</v>
      </c>
      <c r="D36" s="424" t="s">
        <v>415</v>
      </c>
      <c r="E36" s="423">
        <v>10924</v>
      </c>
      <c r="F36" s="289">
        <v>271041.8137</v>
      </c>
      <c r="G36" s="427">
        <v>24.811590415598683</v>
      </c>
      <c r="H36" s="419"/>
      <c r="I36" s="422"/>
      <c r="J36" s="158"/>
      <c r="K36" s="426"/>
    </row>
    <row r="37" spans="1:11" s="146" customFormat="1" x14ac:dyDescent="0.25">
      <c r="A37" s="286">
        <v>43053</v>
      </c>
      <c r="B37" s="287" t="s">
        <v>416</v>
      </c>
      <c r="C37" s="288">
        <v>4</v>
      </c>
      <c r="D37" s="424" t="s">
        <v>417</v>
      </c>
      <c r="E37" s="423">
        <v>17564</v>
      </c>
      <c r="F37" s="289">
        <v>475806.15549999999</v>
      </c>
      <c r="G37" s="427">
        <v>27.089851713732635</v>
      </c>
      <c r="H37" s="419"/>
      <c r="I37" s="422"/>
      <c r="J37" s="158"/>
      <c r="K37" s="426"/>
    </row>
    <row r="38" spans="1:11" s="146" customFormat="1" x14ac:dyDescent="0.25">
      <c r="A38" s="286">
        <v>43053</v>
      </c>
      <c r="B38" s="287" t="s">
        <v>418</v>
      </c>
      <c r="C38" s="288">
        <v>4</v>
      </c>
      <c r="D38" s="424" t="s">
        <v>419</v>
      </c>
      <c r="E38" s="423">
        <v>17781</v>
      </c>
      <c r="F38" s="289">
        <v>462926.01949999999</v>
      </c>
      <c r="G38" s="427">
        <v>26.03486977672797</v>
      </c>
      <c r="H38" s="419"/>
      <c r="I38" s="422"/>
      <c r="J38" s="158"/>
      <c r="K38" s="426"/>
    </row>
    <row r="39" spans="1:11" s="146" customFormat="1" x14ac:dyDescent="0.25">
      <c r="A39" s="286">
        <v>43053</v>
      </c>
      <c r="B39" s="287" t="s">
        <v>420</v>
      </c>
      <c r="C39" s="288">
        <v>3</v>
      </c>
      <c r="D39" s="424" t="s">
        <v>421</v>
      </c>
      <c r="E39" s="423">
        <v>8314</v>
      </c>
      <c r="F39" s="289">
        <v>233637.5128</v>
      </c>
      <c r="G39" s="427">
        <v>28.101697474140003</v>
      </c>
      <c r="H39" s="419"/>
      <c r="I39" s="422"/>
      <c r="J39" s="158"/>
      <c r="K39" s="426"/>
    </row>
    <row r="40" spans="1:11" s="146" customFormat="1" x14ac:dyDescent="0.25">
      <c r="A40" s="286">
        <v>43053</v>
      </c>
      <c r="B40" s="287" t="s">
        <v>422</v>
      </c>
      <c r="C40" s="288">
        <v>3</v>
      </c>
      <c r="D40" s="424" t="s">
        <v>423</v>
      </c>
      <c r="E40" s="423">
        <v>10322</v>
      </c>
      <c r="F40" s="289">
        <v>263065.82290000003</v>
      </c>
      <c r="G40" s="427">
        <v>25.485935177291225</v>
      </c>
      <c r="H40" s="419"/>
      <c r="I40" s="422"/>
      <c r="J40" s="158"/>
      <c r="K40" s="426"/>
    </row>
    <row r="41" spans="1:11" s="146" customFormat="1" x14ac:dyDescent="0.25">
      <c r="A41" s="286">
        <v>43053</v>
      </c>
      <c r="B41" s="287" t="s">
        <v>424</v>
      </c>
      <c r="C41" s="288">
        <v>8</v>
      </c>
      <c r="D41" s="424" t="s">
        <v>425</v>
      </c>
      <c r="E41" s="423">
        <v>25507</v>
      </c>
      <c r="F41" s="289">
        <v>861634.05299999996</v>
      </c>
      <c r="G41" s="427">
        <v>33.78029768298898</v>
      </c>
      <c r="H41" s="419"/>
      <c r="I41" s="422"/>
      <c r="J41" s="158"/>
      <c r="K41" s="426"/>
    </row>
    <row r="42" spans="1:11" x14ac:dyDescent="0.25">
      <c r="A42" s="286">
        <v>43053</v>
      </c>
      <c r="B42" s="287" t="s">
        <v>426</v>
      </c>
      <c r="C42" s="288">
        <v>3</v>
      </c>
      <c r="D42" s="424" t="s">
        <v>427</v>
      </c>
      <c r="E42" s="423">
        <v>4094</v>
      </c>
      <c r="F42" s="289">
        <v>213223.1324</v>
      </c>
      <c r="G42" s="427">
        <v>52.081859404005861</v>
      </c>
      <c r="H42" s="419"/>
      <c r="I42" s="422"/>
      <c r="J42" s="158"/>
      <c r="K42" s="426"/>
    </row>
    <row r="43" spans="1:11" x14ac:dyDescent="0.25">
      <c r="A43" s="286">
        <v>43053</v>
      </c>
      <c r="B43" s="287" t="s">
        <v>428</v>
      </c>
      <c r="C43" s="288">
        <v>6</v>
      </c>
      <c r="D43" s="424" t="s">
        <v>429</v>
      </c>
      <c r="E43" s="423">
        <v>18826</v>
      </c>
      <c r="F43" s="289">
        <v>274890.30959999998</v>
      </c>
      <c r="G43" s="427">
        <v>14.601631233400616</v>
      </c>
      <c r="H43" s="420"/>
      <c r="I43" s="422"/>
      <c r="J43" s="158"/>
      <c r="K43" s="426"/>
    </row>
    <row r="44" spans="1:11" x14ac:dyDescent="0.25">
      <c r="A44" s="4"/>
      <c r="B44" s="2"/>
      <c r="C44" s="5"/>
      <c r="D44" s="27"/>
      <c r="E44" s="62"/>
      <c r="F44" s="63"/>
      <c r="G44" s="63"/>
      <c r="H44" s="430"/>
      <c r="I44" s="422"/>
      <c r="J44" s="431"/>
    </row>
    <row r="45" spans="1:11" x14ac:dyDescent="0.25">
      <c r="A45" s="146"/>
      <c r="B45" s="146"/>
      <c r="C45" s="146"/>
      <c r="D45" s="146"/>
      <c r="E45" s="67" t="s">
        <v>55</v>
      </c>
      <c r="F45" s="68" t="s">
        <v>4</v>
      </c>
      <c r="G45" s="69"/>
      <c r="H45" s="432" t="s">
        <v>55</v>
      </c>
      <c r="I45" s="433" t="s">
        <v>4</v>
      </c>
      <c r="J45" s="434"/>
    </row>
    <row r="46" spans="1:11" x14ac:dyDescent="0.25">
      <c r="A46" s="146"/>
      <c r="B46" s="146"/>
      <c r="C46" s="146"/>
      <c r="D46" s="146"/>
      <c r="E46" s="62">
        <f>SUM(E4:E44)</f>
        <v>1048397</v>
      </c>
      <c r="F46" s="283">
        <f>SUM(F4:F44)</f>
        <v>13344359.810100002</v>
      </c>
      <c r="G46" s="63"/>
      <c r="H46" s="62">
        <f>SUM(H4:H44)</f>
        <v>29000</v>
      </c>
      <c r="I46" s="283">
        <f>SUM(I4:I44)</f>
        <v>272083.74790000002</v>
      </c>
      <c r="J46" s="246"/>
    </row>
    <row r="47" spans="1:11" ht="21" x14ac:dyDescent="0.35">
      <c r="A47" s="146"/>
      <c r="B47" s="146"/>
      <c r="C47" s="146"/>
      <c r="D47" s="146"/>
      <c r="E47" s="146"/>
      <c r="F47" s="146"/>
      <c r="G47" s="146"/>
      <c r="H47" s="15"/>
      <c r="I47" s="15"/>
      <c r="J47" s="28"/>
    </row>
    <row r="48" spans="1:11" ht="18.75" x14ac:dyDescent="0.3">
      <c r="A48" s="75" t="s">
        <v>63</v>
      </c>
      <c r="B48" s="76"/>
      <c r="C48" s="76"/>
      <c r="D48" s="76"/>
      <c r="E48" s="75" t="s">
        <v>57</v>
      </c>
      <c r="F48" s="77"/>
      <c r="G48" s="249" t="s">
        <v>58</v>
      </c>
      <c r="H48" s="247"/>
      <c r="I48" s="247"/>
      <c r="J48" s="247"/>
    </row>
    <row r="49" spans="1:11" ht="18.75" x14ac:dyDescent="0.3">
      <c r="A49" s="78" t="s">
        <v>64</v>
      </c>
      <c r="B49" s="79"/>
      <c r="C49" s="79"/>
      <c r="D49" s="79"/>
      <c r="E49" s="78">
        <f>COUNTA(E4:E44)</f>
        <v>39</v>
      </c>
      <c r="F49" s="80"/>
      <c r="G49" s="250">
        <f>ROUND(F46/E46,2)</f>
        <v>12.73</v>
      </c>
      <c r="H49" s="248"/>
      <c r="I49" s="248"/>
      <c r="J49" s="248"/>
    </row>
    <row r="50" spans="1:11" ht="18.75" x14ac:dyDescent="0.3">
      <c r="A50" s="78" t="s">
        <v>65</v>
      </c>
      <c r="B50" s="79"/>
      <c r="C50" s="79"/>
      <c r="D50" s="79"/>
      <c r="E50" s="78">
        <f>COUNTA(H4:H44)</f>
        <v>1</v>
      </c>
      <c r="F50" s="80"/>
      <c r="G50" s="250">
        <f>ROUND(I46/H46,2)</f>
        <v>9.3800000000000008</v>
      </c>
      <c r="H50" s="248"/>
      <c r="I50" s="248"/>
      <c r="J50" s="248"/>
    </row>
    <row r="51" spans="1:11" ht="18.75" x14ac:dyDescent="0.3">
      <c r="A51" s="78" t="s">
        <v>66</v>
      </c>
      <c r="B51" s="79"/>
      <c r="C51" s="79"/>
      <c r="D51" s="79"/>
      <c r="E51" s="78">
        <f>SUM(E49:E50)</f>
        <v>40</v>
      </c>
      <c r="F51" s="80"/>
      <c r="G51" s="250">
        <f>ROUND((F46+I46)/(E46+H46),2)</f>
        <v>12.64</v>
      </c>
      <c r="H51" s="248"/>
      <c r="I51" s="248"/>
      <c r="J51" s="248"/>
    </row>
    <row r="59" spans="1:11" x14ac:dyDescent="0.25">
      <c r="K59" t="s">
        <v>353</v>
      </c>
    </row>
  </sheetData>
  <mergeCells count="2">
    <mergeCell ref="E2:G2"/>
    <mergeCell ref="H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"/>
    </sheetView>
  </sheetViews>
  <sheetFormatPr defaultRowHeight="15" x14ac:dyDescent="0.25"/>
  <cols>
    <col min="1" max="1" width="12" customWidth="1"/>
    <col min="5" max="5" width="14.5703125" bestFit="1" customWidth="1"/>
    <col min="6" max="6" width="13" customWidth="1"/>
    <col min="7" max="7" width="20.42578125" bestFit="1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600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0" x14ac:dyDescent="0.25">
      <c r="A4" s="435">
        <v>42808</v>
      </c>
      <c r="B4" s="436" t="s">
        <v>430</v>
      </c>
      <c r="C4" s="437">
        <v>2</v>
      </c>
      <c r="D4" s="440" t="s">
        <v>431</v>
      </c>
      <c r="E4" s="439">
        <v>4476</v>
      </c>
      <c r="F4" s="438">
        <v>70558.772800000006</v>
      </c>
      <c r="G4" s="438">
        <v>15.76380089365505</v>
      </c>
      <c r="H4" s="242"/>
      <c r="I4" s="194"/>
      <c r="J4" s="245"/>
    </row>
    <row r="5" spans="1:10" s="146" customFormat="1" x14ac:dyDescent="0.25">
      <c r="A5" s="280"/>
      <c r="B5" s="281"/>
      <c r="C5" s="282"/>
      <c r="D5" s="281"/>
      <c r="E5" s="56"/>
      <c r="F5" s="257"/>
      <c r="G5" s="257"/>
      <c r="H5" s="243"/>
      <c r="I5" s="269"/>
      <c r="J5" s="18"/>
    </row>
    <row r="6" spans="1:10" x14ac:dyDescent="0.25">
      <c r="A6" s="146"/>
      <c r="B6" s="146"/>
      <c r="C6" s="146"/>
      <c r="D6" s="146"/>
      <c r="E6" s="67" t="s">
        <v>55</v>
      </c>
      <c r="F6" s="68" t="s">
        <v>4</v>
      </c>
      <c r="G6" s="69"/>
      <c r="H6" s="67" t="s">
        <v>55</v>
      </c>
      <c r="I6" s="68" t="s">
        <v>4</v>
      </c>
      <c r="J6" s="88"/>
    </row>
    <row r="7" spans="1:10" x14ac:dyDescent="0.25">
      <c r="A7" s="146"/>
      <c r="B7" s="146"/>
      <c r="C7" s="146"/>
      <c r="D7" s="146"/>
      <c r="E7" s="62">
        <f>SUM(E4:E5)</f>
        <v>4476</v>
      </c>
      <c r="F7" s="270">
        <f>SUM(F4:F5)</f>
        <v>70558.772800000006</v>
      </c>
      <c r="G7" s="63"/>
      <c r="H7" s="62">
        <f>SUM(H4:H5)</f>
        <v>0</v>
      </c>
      <c r="I7" s="70">
        <f>SUM(I4:I5)</f>
        <v>0</v>
      </c>
      <c r="J7" s="246"/>
    </row>
    <row r="8" spans="1:10" ht="21" x14ac:dyDescent="0.35">
      <c r="A8" s="146"/>
      <c r="B8" s="146"/>
      <c r="C8" s="146"/>
      <c r="D8" s="146"/>
      <c r="E8" s="146"/>
      <c r="F8" s="146"/>
      <c r="G8" s="146"/>
      <c r="H8" s="15"/>
      <c r="I8" s="15"/>
      <c r="J8" s="28"/>
    </row>
    <row r="9" spans="1:10" ht="18.75" x14ac:dyDescent="0.3">
      <c r="A9" s="75" t="s">
        <v>63</v>
      </c>
      <c r="B9" s="76"/>
      <c r="C9" s="76"/>
      <c r="D9" s="76"/>
      <c r="E9" s="75" t="s">
        <v>57</v>
      </c>
      <c r="F9" s="77"/>
      <c r="G9" s="249" t="s">
        <v>58</v>
      </c>
      <c r="H9" s="247"/>
      <c r="I9" s="247"/>
      <c r="J9" s="247"/>
    </row>
    <row r="10" spans="1:10" ht="18.75" x14ac:dyDescent="0.3">
      <c r="A10" s="78" t="s">
        <v>64</v>
      </c>
      <c r="B10" s="79"/>
      <c r="C10" s="79"/>
      <c r="D10" s="79"/>
      <c r="E10" s="78">
        <f>COUNTA(E4:E5)</f>
        <v>1</v>
      </c>
      <c r="F10" s="80"/>
      <c r="G10" s="250">
        <f>ROUND(F7/E7,2)</f>
        <v>15.76</v>
      </c>
      <c r="H10" s="248"/>
      <c r="I10" s="248"/>
      <c r="J10" s="248"/>
    </row>
    <row r="11" spans="1:10" ht="18.75" x14ac:dyDescent="0.3">
      <c r="A11" s="78" t="s">
        <v>65</v>
      </c>
      <c r="B11" s="79"/>
      <c r="C11" s="79"/>
      <c r="D11" s="79"/>
      <c r="E11" s="78">
        <f>COUNTA(H4:H5)</f>
        <v>0</v>
      </c>
      <c r="F11" s="80"/>
      <c r="G11" s="250">
        <v>0</v>
      </c>
      <c r="H11" s="248"/>
      <c r="I11" s="248"/>
      <c r="J11" s="248"/>
    </row>
    <row r="12" spans="1:10" ht="18.75" x14ac:dyDescent="0.3">
      <c r="A12" s="78" t="s">
        <v>66</v>
      </c>
      <c r="B12" s="79"/>
      <c r="C12" s="79"/>
      <c r="D12" s="79"/>
      <c r="E12" s="78">
        <f>SUM(E10:E11)</f>
        <v>1</v>
      </c>
      <c r="F12" s="80"/>
      <c r="G12" s="250">
        <f>ROUND((F7+I7)/(E7+H7),2)</f>
        <v>15.76</v>
      </c>
      <c r="H12" s="248"/>
      <c r="I12" s="248"/>
      <c r="J12" s="248"/>
    </row>
  </sheetData>
  <mergeCells count="2">
    <mergeCell ref="E2:G2"/>
    <mergeCell ref="H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6" sqref="D6"/>
    </sheetView>
  </sheetViews>
  <sheetFormatPr defaultRowHeight="15" x14ac:dyDescent="0.25"/>
  <cols>
    <col min="1" max="1" width="10.5703125" customWidth="1"/>
    <col min="4" max="4" width="17.7109375" customWidth="1"/>
    <col min="5" max="5" width="9.85546875" customWidth="1"/>
    <col min="6" max="6" width="12.5703125" bestFit="1" customWidth="1"/>
    <col min="7" max="7" width="10.5703125" customWidth="1"/>
    <col min="8" max="8" width="10.28515625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105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0" s="146" customFormat="1" ht="30" x14ac:dyDescent="0.25">
      <c r="A4" s="441">
        <v>43081</v>
      </c>
      <c r="B4" s="442" t="s">
        <v>432</v>
      </c>
      <c r="C4" s="443">
        <v>3</v>
      </c>
      <c r="D4" s="446" t="s">
        <v>433</v>
      </c>
      <c r="E4" s="445">
        <v>6771</v>
      </c>
      <c r="F4" s="444">
        <v>148638.2518</v>
      </c>
      <c r="G4" s="444">
        <v>21.952186058189337</v>
      </c>
      <c r="H4" s="265"/>
      <c r="I4" s="313"/>
      <c r="J4" s="266"/>
    </row>
    <row r="5" spans="1:10" s="146" customFormat="1" ht="30" x14ac:dyDescent="0.25">
      <c r="A5" s="441">
        <v>43081</v>
      </c>
      <c r="B5" s="442" t="s">
        <v>434</v>
      </c>
      <c r="C5" s="443">
        <v>3</v>
      </c>
      <c r="D5" s="447" t="s">
        <v>435</v>
      </c>
      <c r="E5" s="445">
        <v>3263</v>
      </c>
      <c r="F5" s="444">
        <v>64863.225700000003</v>
      </c>
      <c r="G5" s="444">
        <v>19.878401992031872</v>
      </c>
      <c r="H5" s="265"/>
      <c r="I5" s="313"/>
      <c r="J5" s="266"/>
    </row>
    <row r="6" spans="1:10" x14ac:dyDescent="0.25">
      <c r="A6" s="441">
        <v>43081</v>
      </c>
      <c r="B6" s="442" t="s">
        <v>436</v>
      </c>
      <c r="C6" s="443">
        <v>1</v>
      </c>
      <c r="D6" s="624">
        <v>50</v>
      </c>
      <c r="E6" s="445">
        <v>1506</v>
      </c>
      <c r="F6" s="444">
        <v>90172.315499999997</v>
      </c>
      <c r="G6" s="444">
        <v>59.875375498007969</v>
      </c>
      <c r="H6" s="243"/>
      <c r="I6" s="194"/>
      <c r="J6" s="18"/>
    </row>
    <row r="7" spans="1:10" x14ac:dyDescent="0.25">
      <c r="A7" s="146"/>
      <c r="B7" s="146"/>
      <c r="C7" s="146"/>
      <c r="D7" s="146"/>
      <c r="E7" s="67" t="s">
        <v>55</v>
      </c>
      <c r="F7" s="68" t="s">
        <v>4</v>
      </c>
      <c r="G7" s="69"/>
      <c r="H7" s="67" t="s">
        <v>55</v>
      </c>
      <c r="I7" s="68" t="s">
        <v>4</v>
      </c>
      <c r="J7" s="88"/>
    </row>
    <row r="8" spans="1:10" x14ac:dyDescent="0.25">
      <c r="A8" s="146"/>
      <c r="B8" s="146"/>
      <c r="C8" s="146"/>
      <c r="D8" s="146"/>
      <c r="E8" s="62">
        <f>SUM(E4:E6)</f>
        <v>11540</v>
      </c>
      <c r="F8" s="283">
        <f>SUM(F4:F6)</f>
        <v>303673.79300000001</v>
      </c>
      <c r="G8" s="63"/>
      <c r="H8" s="62">
        <f>SUM(H4:H6)</f>
        <v>0</v>
      </c>
      <c r="I8" s="283">
        <f>SUM(I4:I6)</f>
        <v>0</v>
      </c>
      <c r="J8" s="246"/>
    </row>
    <row r="9" spans="1:10" ht="21" x14ac:dyDescent="0.35">
      <c r="A9" s="146"/>
      <c r="B9" s="146"/>
      <c r="C9" s="146"/>
      <c r="D9" s="146"/>
      <c r="E9" s="146"/>
      <c r="F9" s="146"/>
      <c r="G9" s="146"/>
      <c r="H9" s="15"/>
      <c r="I9" s="15"/>
      <c r="J9" s="28"/>
    </row>
    <row r="10" spans="1:10" ht="18.75" x14ac:dyDescent="0.3">
      <c r="A10" s="75" t="s">
        <v>63</v>
      </c>
      <c r="B10" s="76"/>
      <c r="C10" s="76"/>
      <c r="D10" s="76"/>
      <c r="E10" s="75" t="s">
        <v>57</v>
      </c>
      <c r="F10" s="77"/>
      <c r="G10" s="249" t="s">
        <v>58</v>
      </c>
      <c r="H10" s="247"/>
      <c r="I10" s="247"/>
      <c r="J10" s="247"/>
    </row>
    <row r="11" spans="1:10" ht="18.75" x14ac:dyDescent="0.3">
      <c r="A11" s="78" t="s">
        <v>64</v>
      </c>
      <c r="B11" s="79"/>
      <c r="C11" s="79"/>
      <c r="D11" s="79"/>
      <c r="E11" s="78">
        <f>COUNTA(E4:E6)</f>
        <v>3</v>
      </c>
      <c r="F11" s="80"/>
      <c r="G11" s="271">
        <f>ROUND(F8/E8,2)</f>
        <v>26.31</v>
      </c>
      <c r="H11" s="248"/>
      <c r="I11" s="248"/>
      <c r="J11" s="248"/>
    </row>
    <row r="12" spans="1:10" ht="18.75" x14ac:dyDescent="0.3">
      <c r="A12" s="78" t="s">
        <v>65</v>
      </c>
      <c r="B12" s="79"/>
      <c r="C12" s="79"/>
      <c r="D12" s="79"/>
      <c r="E12" s="78">
        <f>COUNTA(H4:H6)</f>
        <v>0</v>
      </c>
      <c r="F12" s="80"/>
      <c r="G12" s="271">
        <v>0</v>
      </c>
      <c r="H12" s="248"/>
      <c r="I12" s="248"/>
      <c r="J12" s="248"/>
    </row>
    <row r="13" spans="1:10" ht="18.75" x14ac:dyDescent="0.3">
      <c r="A13" s="78" t="s">
        <v>66</v>
      </c>
      <c r="B13" s="79"/>
      <c r="C13" s="79"/>
      <c r="D13" s="79"/>
      <c r="E13" s="78">
        <f>SUM(E11:E12)</f>
        <v>3</v>
      </c>
      <c r="F13" s="80"/>
      <c r="G13" s="250">
        <f>ROUND((F8+I8)/(E8+H8),2)</f>
        <v>26.31</v>
      </c>
      <c r="H13" s="248"/>
      <c r="I13" s="248"/>
      <c r="J13" s="248"/>
    </row>
  </sheetData>
  <mergeCells count="2">
    <mergeCell ref="E2:G2"/>
    <mergeCell ref="H2:J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1.5703125" customWidth="1"/>
    <col min="2" max="2" width="14.140625" customWidth="1"/>
    <col min="4" max="4" width="61.42578125" customWidth="1"/>
    <col min="6" max="6" width="18.7109375" customWidth="1"/>
    <col min="7" max="7" width="18" customWidth="1"/>
    <col min="9" max="9" width="13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107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646" t="s">
        <v>3</v>
      </c>
      <c r="F3" s="646" t="s">
        <v>4</v>
      </c>
      <c r="G3" s="646" t="s">
        <v>5</v>
      </c>
      <c r="H3" s="51" t="s">
        <v>3</v>
      </c>
      <c r="I3" s="8" t="s">
        <v>4</v>
      </c>
      <c r="J3" s="8" t="s">
        <v>5</v>
      </c>
    </row>
    <row r="4" spans="1:10" x14ac:dyDescent="0.25">
      <c r="A4" s="286">
        <v>42745</v>
      </c>
      <c r="B4" s="287" t="s">
        <v>437</v>
      </c>
      <c r="C4" s="288">
        <v>2</v>
      </c>
      <c r="D4" s="615" t="s">
        <v>438</v>
      </c>
      <c r="E4" s="614">
        <v>8097</v>
      </c>
      <c r="F4" s="289">
        <v>177542.2096</v>
      </c>
      <c r="G4" s="289">
        <v>21.92691238730394</v>
      </c>
      <c r="H4" s="242"/>
      <c r="I4" s="194"/>
      <c r="J4" s="245"/>
    </row>
    <row r="5" spans="1:10" x14ac:dyDescent="0.25">
      <c r="A5" s="286">
        <v>42745</v>
      </c>
      <c r="B5" s="287" t="s">
        <v>439</v>
      </c>
      <c r="C5" s="288">
        <v>1</v>
      </c>
      <c r="D5" s="510" t="s">
        <v>440</v>
      </c>
      <c r="E5" s="614">
        <v>2588</v>
      </c>
      <c r="F5" s="289">
        <v>36037.870300000002</v>
      </c>
      <c r="G5" s="289">
        <v>13.924988523956724</v>
      </c>
      <c r="H5" s="243"/>
      <c r="I5" s="194"/>
      <c r="J5" s="18"/>
    </row>
    <row r="6" spans="1:10" s="146" customFormat="1" x14ac:dyDescent="0.25">
      <c r="A6" s="286">
        <v>42745</v>
      </c>
      <c r="B6" s="287" t="s">
        <v>441</v>
      </c>
      <c r="C6" s="288">
        <v>1</v>
      </c>
      <c r="D6" s="510" t="s">
        <v>440</v>
      </c>
      <c r="E6" s="614">
        <v>2820</v>
      </c>
      <c r="F6" s="289">
        <v>26298.978500000001</v>
      </c>
      <c r="G6" s="289">
        <v>9.3258789007092204</v>
      </c>
      <c r="H6" s="243"/>
      <c r="I6" s="269"/>
      <c r="J6" s="18"/>
    </row>
    <row r="7" spans="1:10" s="146" customFormat="1" x14ac:dyDescent="0.25">
      <c r="A7" s="286">
        <v>42745</v>
      </c>
      <c r="B7" s="287" t="s">
        <v>442</v>
      </c>
      <c r="C7" s="288">
        <v>1</v>
      </c>
      <c r="D7" s="510" t="s">
        <v>440</v>
      </c>
      <c r="E7" s="614">
        <v>2588</v>
      </c>
      <c r="F7" s="289">
        <v>24094.256700000002</v>
      </c>
      <c r="G7" s="289">
        <v>9.3099909969088106</v>
      </c>
      <c r="H7" s="243"/>
      <c r="I7" s="269"/>
      <c r="J7" s="18"/>
    </row>
    <row r="8" spans="1:10" s="146" customFormat="1" x14ac:dyDescent="0.25">
      <c r="A8" s="286">
        <v>42745</v>
      </c>
      <c r="B8" s="287" t="s">
        <v>443</v>
      </c>
      <c r="C8" s="288">
        <v>4</v>
      </c>
      <c r="D8" s="510" t="s">
        <v>444</v>
      </c>
      <c r="E8" s="614">
        <v>24925</v>
      </c>
      <c r="F8" s="289">
        <v>148004.49780000001</v>
      </c>
      <c r="G8" s="289">
        <v>5.9379938936810435</v>
      </c>
      <c r="H8" s="243"/>
      <c r="I8" s="269"/>
      <c r="J8" s="18"/>
    </row>
    <row r="9" spans="1:10" s="146" customFormat="1" x14ac:dyDescent="0.25">
      <c r="A9" s="286">
        <v>42745</v>
      </c>
      <c r="B9" s="287" t="s">
        <v>445</v>
      </c>
      <c r="C9" s="288">
        <v>4</v>
      </c>
      <c r="D9" s="510" t="s">
        <v>444</v>
      </c>
      <c r="E9" s="614">
        <v>21740</v>
      </c>
      <c r="F9" s="289">
        <v>119317.5907</v>
      </c>
      <c r="G9" s="289">
        <v>5.488389636614535</v>
      </c>
      <c r="H9" s="243"/>
      <c r="I9" s="269"/>
      <c r="J9" s="18"/>
    </row>
    <row r="10" spans="1:10" s="146" customFormat="1" x14ac:dyDescent="0.25">
      <c r="A10" s="286">
        <v>42745</v>
      </c>
      <c r="B10" s="287" t="s">
        <v>446</v>
      </c>
      <c r="C10" s="288">
        <v>1</v>
      </c>
      <c r="D10" s="622">
        <v>68.900000000000006</v>
      </c>
      <c r="E10" s="614">
        <v>2787</v>
      </c>
      <c r="F10" s="289">
        <v>21763.615699999998</v>
      </c>
      <c r="G10" s="289">
        <v>7.8089758521707928</v>
      </c>
      <c r="H10" s="243"/>
      <c r="I10" s="269"/>
      <c r="J10" s="18"/>
    </row>
    <row r="11" spans="1:10" s="146" customFormat="1" x14ac:dyDescent="0.25">
      <c r="A11" s="286">
        <v>42745</v>
      </c>
      <c r="B11" s="287" t="s">
        <v>447</v>
      </c>
      <c r="C11" s="288">
        <v>1</v>
      </c>
      <c r="D11" s="510" t="s">
        <v>448</v>
      </c>
      <c r="E11" s="614">
        <v>2787</v>
      </c>
      <c r="F11" s="289">
        <v>28152.033800000001</v>
      </c>
      <c r="G11" s="289">
        <v>10.101196196627198</v>
      </c>
      <c r="H11" s="243"/>
      <c r="I11" s="269"/>
      <c r="J11" s="18"/>
    </row>
    <row r="12" spans="1:10" s="146" customFormat="1" x14ac:dyDescent="0.25">
      <c r="A12" s="286">
        <v>42745</v>
      </c>
      <c r="B12" s="287" t="s">
        <v>449</v>
      </c>
      <c r="C12" s="288">
        <v>1</v>
      </c>
      <c r="D12" s="510" t="s">
        <v>450</v>
      </c>
      <c r="E12" s="614">
        <v>3459</v>
      </c>
      <c r="F12" s="289">
        <v>22069.9058</v>
      </c>
      <c r="G12" s="289">
        <v>6.3804295461115927</v>
      </c>
      <c r="H12" s="243"/>
      <c r="I12" s="269"/>
      <c r="J12" s="18"/>
    </row>
    <row r="13" spans="1:10" s="146" customFormat="1" x14ac:dyDescent="0.25">
      <c r="A13" s="286">
        <v>42745</v>
      </c>
      <c r="B13" s="287" t="s">
        <v>451</v>
      </c>
      <c r="C13" s="288">
        <v>1</v>
      </c>
      <c r="D13" s="510" t="s">
        <v>440</v>
      </c>
      <c r="E13" s="614">
        <v>2644</v>
      </c>
      <c r="F13" s="289">
        <v>20423.312699999999</v>
      </c>
      <c r="G13" s="289">
        <v>7.7243996596066564</v>
      </c>
      <c r="H13" s="243"/>
      <c r="I13" s="269"/>
      <c r="J13" s="18"/>
    </row>
    <row r="14" spans="1:10" s="146" customFormat="1" x14ac:dyDescent="0.25">
      <c r="A14" s="286">
        <v>42808</v>
      </c>
      <c r="B14" s="287" t="s">
        <v>452</v>
      </c>
      <c r="C14" s="288">
        <v>1</v>
      </c>
      <c r="D14" s="622">
        <v>34</v>
      </c>
      <c r="E14" s="614">
        <v>2916</v>
      </c>
      <c r="F14" s="289">
        <v>23110.793799999999</v>
      </c>
      <c r="G14" s="289">
        <v>7.9255122770919062</v>
      </c>
      <c r="H14" s="243"/>
      <c r="I14" s="269"/>
      <c r="J14" s="18"/>
    </row>
    <row r="15" spans="1:10" s="146" customFormat="1" x14ac:dyDescent="0.25">
      <c r="A15" s="286">
        <v>42808</v>
      </c>
      <c r="B15" s="287" t="s">
        <v>453</v>
      </c>
      <c r="C15" s="288">
        <v>1</v>
      </c>
      <c r="D15" s="510" t="s">
        <v>454</v>
      </c>
      <c r="E15" s="614">
        <v>3500</v>
      </c>
      <c r="F15" s="289">
        <v>60488.029799999997</v>
      </c>
      <c r="G15" s="289">
        <v>17.282294228571427</v>
      </c>
      <c r="H15" s="243"/>
      <c r="I15" s="269"/>
      <c r="J15" s="18"/>
    </row>
    <row r="16" spans="1:10" s="146" customFormat="1" x14ac:dyDescent="0.25">
      <c r="A16" s="286">
        <v>42836</v>
      </c>
      <c r="B16" s="287" t="s">
        <v>455</v>
      </c>
      <c r="C16" s="288">
        <v>1</v>
      </c>
      <c r="D16" s="510" t="s">
        <v>117</v>
      </c>
      <c r="E16" s="614">
        <v>1647</v>
      </c>
      <c r="F16" s="289">
        <v>6554.7151999999996</v>
      </c>
      <c r="G16" s="289">
        <v>3.9797906496660591</v>
      </c>
      <c r="H16" s="243"/>
      <c r="I16" s="269"/>
      <c r="J16" s="18"/>
    </row>
    <row r="17" spans="1:10" s="146" customFormat="1" x14ac:dyDescent="0.25">
      <c r="A17" s="286">
        <v>42836</v>
      </c>
      <c r="B17" s="287" t="s">
        <v>456</v>
      </c>
      <c r="C17" s="288">
        <v>3</v>
      </c>
      <c r="D17" s="510" t="s">
        <v>175</v>
      </c>
      <c r="E17" s="614">
        <v>6363</v>
      </c>
      <c r="F17" s="289">
        <v>22997.2032</v>
      </c>
      <c r="G17" s="289">
        <v>3.6142076379066479</v>
      </c>
      <c r="H17" s="243"/>
      <c r="I17" s="269"/>
      <c r="J17" s="18"/>
    </row>
    <row r="18" spans="1:10" s="146" customFormat="1" x14ac:dyDescent="0.25">
      <c r="A18" s="286">
        <v>42836</v>
      </c>
      <c r="B18" s="287" t="s">
        <v>457</v>
      </c>
      <c r="C18" s="288">
        <v>3</v>
      </c>
      <c r="D18" s="510" t="s">
        <v>458</v>
      </c>
      <c r="E18" s="614">
        <v>5931</v>
      </c>
      <c r="F18" s="289">
        <v>21491.021100000002</v>
      </c>
      <c r="G18" s="289">
        <v>3.6235071825998992</v>
      </c>
      <c r="H18" s="243"/>
      <c r="I18" s="269"/>
      <c r="J18" s="18"/>
    </row>
    <row r="19" spans="1:10" s="146" customFormat="1" x14ac:dyDescent="0.25">
      <c r="A19" s="286">
        <v>42836</v>
      </c>
      <c r="B19" s="287" t="s">
        <v>459</v>
      </c>
      <c r="C19" s="288">
        <v>2</v>
      </c>
      <c r="D19" s="510" t="s">
        <v>460</v>
      </c>
      <c r="E19" s="614">
        <v>9567</v>
      </c>
      <c r="F19" s="289">
        <v>34168.053800000002</v>
      </c>
      <c r="G19" s="289">
        <v>3.5714491272081115</v>
      </c>
      <c r="H19" s="243"/>
      <c r="I19" s="269"/>
      <c r="J19" s="18"/>
    </row>
    <row r="20" spans="1:10" s="146" customFormat="1" x14ac:dyDescent="0.25">
      <c r="A20" s="286">
        <v>42836</v>
      </c>
      <c r="B20" s="287" t="s">
        <v>461</v>
      </c>
      <c r="C20" s="288">
        <v>3</v>
      </c>
      <c r="D20" s="510" t="s">
        <v>462</v>
      </c>
      <c r="E20" s="614">
        <v>5202</v>
      </c>
      <c r="F20" s="289">
        <v>18949.338800000001</v>
      </c>
      <c r="G20" s="289">
        <v>3.6427025759323342</v>
      </c>
      <c r="H20" s="243"/>
      <c r="I20" s="269"/>
      <c r="J20" s="18"/>
    </row>
    <row r="21" spans="1:10" s="146" customFormat="1" x14ac:dyDescent="0.25">
      <c r="A21" s="286">
        <v>42836</v>
      </c>
      <c r="B21" s="287" t="s">
        <v>463</v>
      </c>
      <c r="C21" s="288">
        <v>1</v>
      </c>
      <c r="D21" s="510" t="s">
        <v>464</v>
      </c>
      <c r="E21" s="614">
        <v>819</v>
      </c>
      <c r="F21" s="289">
        <v>3017.9494</v>
      </c>
      <c r="G21" s="289">
        <v>3.6849199023199022</v>
      </c>
      <c r="H21" s="243"/>
      <c r="I21" s="269"/>
      <c r="J21" s="18"/>
    </row>
    <row r="22" spans="1:10" s="146" customFormat="1" x14ac:dyDescent="0.25">
      <c r="A22" s="286">
        <v>42836</v>
      </c>
      <c r="B22" s="287" t="s">
        <v>465</v>
      </c>
      <c r="C22" s="288">
        <v>3</v>
      </c>
      <c r="D22" s="510" t="s">
        <v>466</v>
      </c>
      <c r="E22" s="614">
        <v>4720</v>
      </c>
      <c r="F22" s="289">
        <v>35128.630100000002</v>
      </c>
      <c r="G22" s="289">
        <v>7.4425063771186446</v>
      </c>
      <c r="H22" s="243"/>
      <c r="I22" s="269"/>
      <c r="J22" s="262"/>
    </row>
    <row r="23" spans="1:10" s="146" customFormat="1" x14ac:dyDescent="0.25">
      <c r="A23" s="286">
        <v>42836</v>
      </c>
      <c r="B23" s="287" t="s">
        <v>467</v>
      </c>
      <c r="C23" s="288">
        <v>3</v>
      </c>
      <c r="D23" s="510" t="s">
        <v>466</v>
      </c>
      <c r="E23" s="614">
        <v>4727</v>
      </c>
      <c r="F23" s="289">
        <v>76680.218900000007</v>
      </c>
      <c r="G23" s="289">
        <v>16.221751406811933</v>
      </c>
      <c r="H23" s="243"/>
      <c r="I23" s="269"/>
      <c r="J23" s="262"/>
    </row>
    <row r="24" spans="1:10" s="146" customFormat="1" x14ac:dyDescent="0.25">
      <c r="A24" s="286">
        <v>42836</v>
      </c>
      <c r="B24" s="287" t="s">
        <v>468</v>
      </c>
      <c r="C24" s="288">
        <v>2</v>
      </c>
      <c r="D24" s="510" t="s">
        <v>469</v>
      </c>
      <c r="E24" s="614">
        <v>8954</v>
      </c>
      <c r="F24" s="289">
        <v>53737.338100000001</v>
      </c>
      <c r="G24" s="289">
        <v>6.0014896247487162</v>
      </c>
      <c r="H24" s="243"/>
      <c r="I24" s="269"/>
      <c r="J24" s="262"/>
    </row>
    <row r="25" spans="1:10" s="146" customFormat="1" x14ac:dyDescent="0.25">
      <c r="A25" s="286">
        <v>42836</v>
      </c>
      <c r="B25" s="287" t="s">
        <v>470</v>
      </c>
      <c r="C25" s="288">
        <v>2</v>
      </c>
      <c r="D25" s="510" t="s">
        <v>471</v>
      </c>
      <c r="E25" s="614">
        <v>9360</v>
      </c>
      <c r="F25" s="289">
        <v>49401.418899999997</v>
      </c>
      <c r="G25" s="289">
        <v>5.2779293696581195</v>
      </c>
      <c r="H25" s="243"/>
      <c r="I25" s="269"/>
      <c r="J25" s="262"/>
    </row>
    <row r="26" spans="1:10" s="146" customFormat="1" x14ac:dyDescent="0.25">
      <c r="A26" s="286">
        <v>42836</v>
      </c>
      <c r="B26" s="287" t="s">
        <v>472</v>
      </c>
      <c r="C26" s="288">
        <v>1</v>
      </c>
      <c r="D26" s="510" t="s">
        <v>11</v>
      </c>
      <c r="E26" s="614">
        <v>1594</v>
      </c>
      <c r="F26" s="289">
        <v>13003.682500000001</v>
      </c>
      <c r="G26" s="289">
        <v>8.1578936637390225</v>
      </c>
      <c r="H26" s="243"/>
      <c r="I26" s="269"/>
      <c r="J26" s="262"/>
    </row>
    <row r="27" spans="1:10" s="146" customFormat="1" x14ac:dyDescent="0.25">
      <c r="A27" s="286">
        <v>42836</v>
      </c>
      <c r="B27" s="287" t="s">
        <v>473</v>
      </c>
      <c r="C27" s="288">
        <v>1</v>
      </c>
      <c r="D27" s="510" t="s">
        <v>108</v>
      </c>
      <c r="E27" s="614">
        <v>4154</v>
      </c>
      <c r="F27" s="289">
        <v>26384.603999999999</v>
      </c>
      <c r="G27" s="289">
        <v>6.3516138661531052</v>
      </c>
      <c r="H27" s="243"/>
      <c r="I27" s="269"/>
      <c r="J27" s="262"/>
    </row>
    <row r="28" spans="1:10" s="146" customFormat="1" x14ac:dyDescent="0.25">
      <c r="A28" s="286">
        <v>42836</v>
      </c>
      <c r="B28" s="287" t="s">
        <v>474</v>
      </c>
      <c r="C28" s="288">
        <v>1</v>
      </c>
      <c r="D28" s="510" t="s">
        <v>475</v>
      </c>
      <c r="E28" s="614">
        <v>4540</v>
      </c>
      <c r="F28" s="289">
        <v>24221.301599999999</v>
      </c>
      <c r="G28" s="289">
        <v>5.3350884581497793</v>
      </c>
      <c r="H28" s="243"/>
      <c r="I28" s="269"/>
      <c r="J28" s="262"/>
    </row>
    <row r="29" spans="1:10" s="146" customFormat="1" x14ac:dyDescent="0.25">
      <c r="A29" s="286">
        <v>42836</v>
      </c>
      <c r="B29" s="287" t="s">
        <v>476</v>
      </c>
      <c r="C29" s="288">
        <v>1</v>
      </c>
      <c r="D29" s="510" t="s">
        <v>11</v>
      </c>
      <c r="E29" s="614">
        <v>1594</v>
      </c>
      <c r="F29" s="289">
        <v>10296.6438</v>
      </c>
      <c r="G29" s="289">
        <v>6.4596259723964868</v>
      </c>
      <c r="H29" s="243"/>
      <c r="I29" s="269"/>
      <c r="J29" s="262"/>
    </row>
    <row r="30" spans="1:10" s="146" customFormat="1" x14ac:dyDescent="0.25">
      <c r="A30" s="286">
        <v>42836</v>
      </c>
      <c r="B30" s="287" t="s">
        <v>477</v>
      </c>
      <c r="C30" s="288">
        <v>4</v>
      </c>
      <c r="D30" s="510" t="s">
        <v>478</v>
      </c>
      <c r="E30" s="614">
        <v>11196</v>
      </c>
      <c r="F30" s="289">
        <v>56670.036399999997</v>
      </c>
      <c r="G30" s="289">
        <v>5.0616324044301537</v>
      </c>
      <c r="H30" s="243"/>
      <c r="I30" s="269"/>
      <c r="J30" s="262"/>
    </row>
    <row r="31" spans="1:10" s="146" customFormat="1" x14ac:dyDescent="0.25">
      <c r="A31" s="286">
        <v>42836</v>
      </c>
      <c r="B31" s="287" t="s">
        <v>479</v>
      </c>
      <c r="C31" s="288">
        <v>6</v>
      </c>
      <c r="D31" s="510" t="s">
        <v>478</v>
      </c>
      <c r="E31" s="614">
        <v>43290</v>
      </c>
      <c r="F31" s="289">
        <v>87720.704500000007</v>
      </c>
      <c r="G31" s="289">
        <v>2.0263503003003005</v>
      </c>
      <c r="H31" s="243"/>
      <c r="I31" s="269"/>
      <c r="J31" s="262"/>
    </row>
    <row r="32" spans="1:10" s="146" customFormat="1" x14ac:dyDescent="0.25">
      <c r="A32" s="286">
        <v>42836</v>
      </c>
      <c r="B32" s="287" t="s">
        <v>480</v>
      </c>
      <c r="C32" s="288">
        <v>4</v>
      </c>
      <c r="D32" s="510" t="s">
        <v>478</v>
      </c>
      <c r="E32" s="614">
        <v>5670</v>
      </c>
      <c r="F32" s="289">
        <v>27291.515500000001</v>
      </c>
      <c r="G32" s="289">
        <v>4.8133184303350971</v>
      </c>
      <c r="H32" s="243"/>
      <c r="I32" s="269"/>
      <c r="J32" s="262"/>
    </row>
    <row r="33" spans="1:10" s="146" customFormat="1" x14ac:dyDescent="0.25">
      <c r="A33" s="286">
        <v>42836</v>
      </c>
      <c r="B33" s="287" t="s">
        <v>481</v>
      </c>
      <c r="C33" s="288">
        <v>5</v>
      </c>
      <c r="D33" s="510" t="s">
        <v>478</v>
      </c>
      <c r="E33" s="614">
        <v>5751</v>
      </c>
      <c r="F33" s="289">
        <v>27772.247299999999</v>
      </c>
      <c r="G33" s="289">
        <v>4.8291162058772388</v>
      </c>
      <c r="H33" s="243"/>
      <c r="I33" s="269"/>
      <c r="J33" s="262"/>
    </row>
    <row r="34" spans="1:10" s="146" customFormat="1" x14ac:dyDescent="0.25">
      <c r="A34" s="286">
        <v>42836</v>
      </c>
      <c r="B34" s="287" t="s">
        <v>482</v>
      </c>
      <c r="C34" s="288">
        <v>4</v>
      </c>
      <c r="D34" s="510" t="s">
        <v>483</v>
      </c>
      <c r="E34" s="614">
        <v>10260</v>
      </c>
      <c r="F34" s="289">
        <v>48241.489399999999</v>
      </c>
      <c r="G34" s="289">
        <v>4.7018995516569202</v>
      </c>
      <c r="H34" s="243"/>
      <c r="I34" s="269"/>
      <c r="J34" s="262"/>
    </row>
    <row r="35" spans="1:10" s="146" customFormat="1" x14ac:dyDescent="0.25">
      <c r="A35" s="286">
        <v>42836</v>
      </c>
      <c r="B35" s="287" t="s">
        <v>484</v>
      </c>
      <c r="C35" s="288">
        <v>3</v>
      </c>
      <c r="D35" s="510" t="s">
        <v>485</v>
      </c>
      <c r="E35" s="614">
        <v>13680</v>
      </c>
      <c r="F35" s="289">
        <v>64240.652900000001</v>
      </c>
      <c r="G35" s="289">
        <v>4.6959541593567256</v>
      </c>
      <c r="H35" s="243"/>
      <c r="I35" s="269"/>
      <c r="J35" s="262"/>
    </row>
    <row r="36" spans="1:10" s="146" customFormat="1" x14ac:dyDescent="0.25">
      <c r="A36" s="286">
        <v>42836</v>
      </c>
      <c r="B36" s="287" t="s">
        <v>486</v>
      </c>
      <c r="C36" s="288">
        <v>3</v>
      </c>
      <c r="D36" s="510" t="s">
        <v>487</v>
      </c>
      <c r="E36" s="614">
        <v>6246</v>
      </c>
      <c r="F36" s="289">
        <v>55566.2909</v>
      </c>
      <c r="G36" s="289">
        <v>8.8963001761127121</v>
      </c>
      <c r="H36" s="243"/>
      <c r="I36" s="269"/>
      <c r="J36" s="262"/>
    </row>
    <row r="37" spans="1:10" s="146" customFormat="1" x14ac:dyDescent="0.25">
      <c r="A37" s="286">
        <v>42836</v>
      </c>
      <c r="B37" s="287" t="s">
        <v>488</v>
      </c>
      <c r="C37" s="288">
        <v>3</v>
      </c>
      <c r="D37" s="510" t="s">
        <v>487</v>
      </c>
      <c r="E37" s="614">
        <v>6426</v>
      </c>
      <c r="F37" s="289">
        <v>49500.231500000002</v>
      </c>
      <c r="G37" s="289">
        <v>7.7031172580143172</v>
      </c>
      <c r="H37" s="243"/>
      <c r="I37" s="269"/>
      <c r="J37" s="262"/>
    </row>
    <row r="38" spans="1:10" s="146" customFormat="1" x14ac:dyDescent="0.25">
      <c r="A38" s="286">
        <v>42864</v>
      </c>
      <c r="B38" s="287" t="s">
        <v>489</v>
      </c>
      <c r="C38" s="288">
        <v>3</v>
      </c>
      <c r="D38" s="510" t="s">
        <v>490</v>
      </c>
      <c r="E38" s="614">
        <v>4941</v>
      </c>
      <c r="F38" s="289">
        <v>24886.603500000001</v>
      </c>
      <c r="G38" s="289">
        <v>5.0367544019429271</v>
      </c>
      <c r="H38" s="243"/>
      <c r="I38" s="269"/>
      <c r="J38" s="262"/>
    </row>
    <row r="39" spans="1:10" s="146" customFormat="1" x14ac:dyDescent="0.25">
      <c r="A39" s="286">
        <v>42864</v>
      </c>
      <c r="B39" s="287" t="s">
        <v>491</v>
      </c>
      <c r="C39" s="288">
        <v>2</v>
      </c>
      <c r="D39" s="510" t="s">
        <v>492</v>
      </c>
      <c r="E39" s="614">
        <v>7818</v>
      </c>
      <c r="F39" s="289">
        <v>28608.415300000001</v>
      </c>
      <c r="G39" s="289">
        <v>3.6593010104886159</v>
      </c>
      <c r="H39" s="243"/>
      <c r="I39" s="269"/>
      <c r="J39" s="262"/>
    </row>
    <row r="40" spans="1:10" s="146" customFormat="1" x14ac:dyDescent="0.25">
      <c r="A40" s="286">
        <v>42864</v>
      </c>
      <c r="B40" s="287" t="s">
        <v>493</v>
      </c>
      <c r="C40" s="288">
        <v>2</v>
      </c>
      <c r="D40" s="510" t="s">
        <v>388</v>
      </c>
      <c r="E40" s="614">
        <v>7918</v>
      </c>
      <c r="F40" s="289">
        <v>28690.616399999999</v>
      </c>
      <c r="G40" s="289">
        <v>3.6234675928264712</v>
      </c>
      <c r="H40" s="243"/>
      <c r="I40" s="269"/>
      <c r="J40" s="262"/>
    </row>
    <row r="41" spans="1:10" s="146" customFormat="1" x14ac:dyDescent="0.25">
      <c r="A41" s="286">
        <v>42899</v>
      </c>
      <c r="B41" s="287" t="s">
        <v>494</v>
      </c>
      <c r="C41" s="288">
        <v>3</v>
      </c>
      <c r="D41" s="510" t="s">
        <v>495</v>
      </c>
      <c r="E41" s="614">
        <v>4005</v>
      </c>
      <c r="F41" s="289">
        <v>76328.574999999997</v>
      </c>
      <c r="G41" s="289">
        <v>19.058320848938827</v>
      </c>
      <c r="H41" s="243"/>
      <c r="I41" s="269"/>
      <c r="J41" s="262"/>
    </row>
    <row r="42" spans="1:10" s="146" customFormat="1" x14ac:dyDescent="0.25">
      <c r="A42" s="286">
        <v>42899</v>
      </c>
      <c r="B42" s="287" t="s">
        <v>496</v>
      </c>
      <c r="C42" s="288">
        <v>3</v>
      </c>
      <c r="D42" s="510" t="s">
        <v>497</v>
      </c>
      <c r="E42" s="614">
        <v>18000</v>
      </c>
      <c r="F42" s="289">
        <v>66463.383300000001</v>
      </c>
      <c r="G42" s="289">
        <v>3.6924101833333336</v>
      </c>
      <c r="H42" s="243"/>
      <c r="I42" s="269"/>
      <c r="J42" s="262"/>
    </row>
    <row r="43" spans="1:10" s="146" customFormat="1" x14ac:dyDescent="0.25">
      <c r="A43" s="286">
        <v>42899</v>
      </c>
      <c r="B43" s="287" t="s">
        <v>498</v>
      </c>
      <c r="C43" s="288">
        <v>3</v>
      </c>
      <c r="D43" s="510" t="s">
        <v>499</v>
      </c>
      <c r="E43" s="614">
        <v>5343</v>
      </c>
      <c r="F43" s="289">
        <v>298971.13059999997</v>
      </c>
      <c r="G43" s="289">
        <v>55.955667340445437</v>
      </c>
      <c r="H43" s="243"/>
      <c r="I43" s="269"/>
      <c r="J43" s="262"/>
    </row>
    <row r="44" spans="1:10" s="146" customFormat="1" x14ac:dyDescent="0.25">
      <c r="A44" s="286">
        <v>42927</v>
      </c>
      <c r="B44" s="287" t="s">
        <v>500</v>
      </c>
      <c r="C44" s="288">
        <v>3</v>
      </c>
      <c r="D44" s="510" t="s">
        <v>501</v>
      </c>
      <c r="E44" s="614">
        <v>8905</v>
      </c>
      <c r="F44" s="289">
        <v>52110.802600000003</v>
      </c>
      <c r="G44" s="289">
        <v>5.8518587984278501</v>
      </c>
      <c r="H44" s="243"/>
      <c r="I44" s="269"/>
      <c r="J44" s="262"/>
    </row>
    <row r="45" spans="1:10" s="146" customFormat="1" x14ac:dyDescent="0.25">
      <c r="A45" s="286">
        <v>42927</v>
      </c>
      <c r="B45" s="287" t="s">
        <v>502</v>
      </c>
      <c r="C45" s="288">
        <v>4</v>
      </c>
      <c r="D45" s="510" t="s">
        <v>826</v>
      </c>
      <c r="E45" s="614">
        <v>5571</v>
      </c>
      <c r="F45" s="289">
        <v>273459.10550000001</v>
      </c>
      <c r="G45" s="289">
        <v>49.086179411236763</v>
      </c>
      <c r="H45" s="243"/>
      <c r="I45" s="269"/>
      <c r="J45" s="262"/>
    </row>
    <row r="46" spans="1:10" s="146" customFormat="1" x14ac:dyDescent="0.25">
      <c r="A46" s="286">
        <v>43053</v>
      </c>
      <c r="B46" s="287" t="s">
        <v>503</v>
      </c>
      <c r="C46" s="288">
        <v>3</v>
      </c>
      <c r="D46" s="510" t="s">
        <v>827</v>
      </c>
      <c r="E46" s="614">
        <v>6516</v>
      </c>
      <c r="F46" s="289">
        <v>28572.139500000001</v>
      </c>
      <c r="G46" s="289">
        <v>4.3849201197053409</v>
      </c>
      <c r="H46" s="243"/>
      <c r="I46" s="269"/>
      <c r="J46" s="262"/>
    </row>
    <row r="47" spans="1:10" s="146" customFormat="1" x14ac:dyDescent="0.25">
      <c r="A47" s="286">
        <v>43053</v>
      </c>
      <c r="B47" s="287" t="s">
        <v>504</v>
      </c>
      <c r="C47" s="288">
        <v>2</v>
      </c>
      <c r="D47" s="510" t="s">
        <v>828</v>
      </c>
      <c r="E47" s="614">
        <v>14400</v>
      </c>
      <c r="F47" s="289">
        <v>66870.688800000004</v>
      </c>
      <c r="G47" s="289">
        <v>4.6437978333333332</v>
      </c>
      <c r="H47" s="243"/>
      <c r="I47" s="269"/>
      <c r="J47" s="262"/>
    </row>
    <row r="48" spans="1:10" s="146" customFormat="1" x14ac:dyDescent="0.25">
      <c r="A48" s="286">
        <v>43053</v>
      </c>
      <c r="B48" s="287" t="s">
        <v>505</v>
      </c>
      <c r="C48" s="288">
        <v>1</v>
      </c>
      <c r="D48" s="510" t="s">
        <v>110</v>
      </c>
      <c r="E48" s="614">
        <v>4499</v>
      </c>
      <c r="F48" s="289">
        <v>39743.563600000001</v>
      </c>
      <c r="G48" s="289">
        <v>8.8338661035785737</v>
      </c>
      <c r="H48" s="243"/>
      <c r="I48" s="269"/>
      <c r="J48" s="262"/>
    </row>
    <row r="49" spans="1:10" s="146" customFormat="1" x14ac:dyDescent="0.25">
      <c r="A49" s="286">
        <v>43053</v>
      </c>
      <c r="B49" s="287" t="s">
        <v>506</v>
      </c>
      <c r="C49" s="288">
        <v>2</v>
      </c>
      <c r="D49" s="510" t="s">
        <v>507</v>
      </c>
      <c r="E49" s="614">
        <v>4275</v>
      </c>
      <c r="F49" s="289">
        <v>12982.572399999999</v>
      </c>
      <c r="G49" s="289">
        <v>3.0368590409356724</v>
      </c>
      <c r="H49" s="243"/>
      <c r="I49" s="269"/>
      <c r="J49" s="262"/>
    </row>
    <row r="50" spans="1:10" s="146" customFormat="1" x14ac:dyDescent="0.25">
      <c r="A50" s="286">
        <v>43053</v>
      </c>
      <c r="B50" s="287" t="s">
        <v>508</v>
      </c>
      <c r="C50" s="288">
        <v>2</v>
      </c>
      <c r="D50" s="510" t="s">
        <v>509</v>
      </c>
      <c r="E50" s="614">
        <v>2406</v>
      </c>
      <c r="F50" s="289">
        <v>8281.5146000000004</v>
      </c>
      <c r="G50" s="289">
        <v>3.4420260182876143</v>
      </c>
      <c r="H50" s="243"/>
      <c r="I50" s="269"/>
      <c r="J50" s="262"/>
    </row>
    <row r="51" spans="1:10" s="146" customFormat="1" x14ac:dyDescent="0.25">
      <c r="A51" s="286">
        <v>43053</v>
      </c>
      <c r="B51" s="287" t="s">
        <v>510</v>
      </c>
      <c r="C51" s="288">
        <v>3</v>
      </c>
      <c r="D51" s="510" t="s">
        <v>511</v>
      </c>
      <c r="E51" s="614">
        <v>16349</v>
      </c>
      <c r="F51" s="289">
        <v>50809.688800000004</v>
      </c>
      <c r="G51" s="289">
        <v>3.1078163068077562</v>
      </c>
      <c r="H51" s="243"/>
      <c r="I51" s="269"/>
      <c r="J51" s="262"/>
    </row>
    <row r="52" spans="1:10" s="146" customFormat="1" x14ac:dyDescent="0.25">
      <c r="A52" s="286">
        <v>43053</v>
      </c>
      <c r="B52" s="287" t="s">
        <v>512</v>
      </c>
      <c r="C52" s="288">
        <v>2</v>
      </c>
      <c r="D52" s="510" t="s">
        <v>513</v>
      </c>
      <c r="E52" s="614">
        <v>7953</v>
      </c>
      <c r="F52" s="289">
        <v>25227.188099999999</v>
      </c>
      <c r="G52" s="289">
        <v>3.1720342135043378</v>
      </c>
      <c r="H52" s="243"/>
      <c r="I52" s="269"/>
      <c r="J52" s="262"/>
    </row>
    <row r="53" spans="1:10" s="146" customFormat="1" x14ac:dyDescent="0.25">
      <c r="A53" s="286">
        <v>43053</v>
      </c>
      <c r="B53" s="287" t="s">
        <v>514</v>
      </c>
      <c r="C53" s="288">
        <v>2</v>
      </c>
      <c r="D53" s="510" t="s">
        <v>515</v>
      </c>
      <c r="E53" s="614">
        <v>7307</v>
      </c>
      <c r="F53" s="289">
        <v>23259.303500000002</v>
      </c>
      <c r="G53" s="606">
        <v>3.1831536198166144</v>
      </c>
      <c r="H53" s="614"/>
      <c r="I53" s="289"/>
      <c r="J53" s="606"/>
    </row>
    <row r="54" spans="1:10" s="146" customFormat="1" x14ac:dyDescent="0.25">
      <c r="A54" s="286">
        <v>43053</v>
      </c>
      <c r="B54" s="287" t="s">
        <v>516</v>
      </c>
      <c r="C54" s="288">
        <v>3</v>
      </c>
      <c r="D54" s="510" t="s">
        <v>517</v>
      </c>
      <c r="E54" s="614">
        <v>7172</v>
      </c>
      <c r="F54" s="289">
        <v>22903.991000000002</v>
      </c>
      <c r="G54" s="606">
        <v>3.1935291411042948</v>
      </c>
      <c r="H54" s="614"/>
      <c r="I54" s="289"/>
      <c r="J54" s="606"/>
    </row>
    <row r="55" spans="1:10" s="146" customFormat="1" x14ac:dyDescent="0.25">
      <c r="A55" s="286">
        <v>43053</v>
      </c>
      <c r="B55" s="287" t="s">
        <v>518</v>
      </c>
      <c r="C55" s="288">
        <v>2</v>
      </c>
      <c r="D55" s="510" t="s">
        <v>519</v>
      </c>
      <c r="E55" s="614">
        <v>9114</v>
      </c>
      <c r="F55" s="289">
        <v>28834.976699999999</v>
      </c>
      <c r="G55" s="606">
        <v>3.1638113561553651</v>
      </c>
      <c r="H55" s="614"/>
      <c r="I55" s="289"/>
      <c r="J55" s="606"/>
    </row>
    <row r="56" spans="1:10" s="146" customFormat="1" x14ac:dyDescent="0.25">
      <c r="A56" s="286">
        <v>43053</v>
      </c>
      <c r="B56" s="287" t="s">
        <v>520</v>
      </c>
      <c r="C56" s="288">
        <v>5</v>
      </c>
      <c r="D56" s="510" t="s">
        <v>521</v>
      </c>
      <c r="E56" s="614">
        <v>24807</v>
      </c>
      <c r="F56" s="289">
        <v>76255.530799999993</v>
      </c>
      <c r="G56" s="289">
        <v>3.0739521425404117</v>
      </c>
      <c r="H56" s="243"/>
      <c r="I56" s="269"/>
      <c r="J56" s="262"/>
    </row>
    <row r="57" spans="1:10" s="146" customFormat="1" x14ac:dyDescent="0.25">
      <c r="A57" s="286">
        <v>43053</v>
      </c>
      <c r="B57" s="287" t="s">
        <v>522</v>
      </c>
      <c r="C57" s="288">
        <v>4</v>
      </c>
      <c r="D57" s="510" t="s">
        <v>523</v>
      </c>
      <c r="E57" s="614">
        <v>29840</v>
      </c>
      <c r="F57" s="289">
        <v>91615.963900000002</v>
      </c>
      <c r="G57" s="606">
        <v>3.0702400770777483</v>
      </c>
      <c r="H57" s="614"/>
      <c r="I57" s="289"/>
      <c r="J57" s="606"/>
    </row>
    <row r="58" spans="1:10" s="146" customFormat="1" x14ac:dyDescent="0.25">
      <c r="A58" s="286">
        <v>43053</v>
      </c>
      <c r="B58" s="287" t="s">
        <v>524</v>
      </c>
      <c r="C58" s="288">
        <v>5</v>
      </c>
      <c r="D58" s="510" t="s">
        <v>525</v>
      </c>
      <c r="E58" s="614">
        <v>25082</v>
      </c>
      <c r="F58" s="289">
        <v>77266.804900000003</v>
      </c>
      <c r="G58" s="606">
        <v>3.0805679331791724</v>
      </c>
      <c r="H58" s="614"/>
      <c r="I58" s="289"/>
      <c r="J58" s="606"/>
    </row>
    <row r="59" spans="1:10" s="146" customFormat="1" x14ac:dyDescent="0.25">
      <c r="A59" s="286">
        <v>43053</v>
      </c>
      <c r="B59" s="287" t="s">
        <v>526</v>
      </c>
      <c r="C59" s="288">
        <v>3</v>
      </c>
      <c r="D59" s="510" t="s">
        <v>527</v>
      </c>
      <c r="E59" s="614">
        <v>11308</v>
      </c>
      <c r="F59" s="289">
        <v>35585.914400000001</v>
      </c>
      <c r="G59" s="289">
        <v>3.1469680226388399</v>
      </c>
      <c r="H59" s="243"/>
      <c r="I59" s="269"/>
      <c r="J59" s="262"/>
    </row>
    <row r="60" spans="1:10" s="146" customFormat="1" x14ac:dyDescent="0.25">
      <c r="A60" s="286">
        <v>43053</v>
      </c>
      <c r="B60" s="287" t="s">
        <v>528</v>
      </c>
      <c r="C60" s="288">
        <v>15</v>
      </c>
      <c r="D60" s="510" t="s">
        <v>529</v>
      </c>
      <c r="E60" s="614">
        <v>56439</v>
      </c>
      <c r="F60" s="289">
        <v>173857.1439</v>
      </c>
      <c r="G60" s="289">
        <v>3.0804433795779516</v>
      </c>
      <c r="H60" s="243"/>
      <c r="I60" s="269"/>
      <c r="J60" s="262"/>
    </row>
    <row r="61" spans="1:10" s="146" customFormat="1" x14ac:dyDescent="0.25">
      <c r="A61" s="286">
        <v>43053</v>
      </c>
      <c r="B61" s="287" t="s">
        <v>530</v>
      </c>
      <c r="C61" s="288">
        <v>4</v>
      </c>
      <c r="D61" s="510" t="s">
        <v>531</v>
      </c>
      <c r="E61" s="614">
        <v>19082</v>
      </c>
      <c r="F61" s="289">
        <v>58817.886100000003</v>
      </c>
      <c r="G61" s="289">
        <v>3.0823753327743426</v>
      </c>
      <c r="H61" s="243"/>
      <c r="I61" s="269"/>
      <c r="J61" s="262"/>
    </row>
    <row r="62" spans="1:10" s="146" customFormat="1" x14ac:dyDescent="0.25">
      <c r="A62" s="286">
        <v>43053</v>
      </c>
      <c r="B62" s="287" t="s">
        <v>532</v>
      </c>
      <c r="C62" s="288">
        <v>3</v>
      </c>
      <c r="D62" s="510" t="s">
        <v>533</v>
      </c>
      <c r="E62" s="614">
        <v>7832</v>
      </c>
      <c r="F62" s="289">
        <v>43697.099300000002</v>
      </c>
      <c r="G62" s="289">
        <v>5.5793027706843716</v>
      </c>
      <c r="H62" s="243"/>
      <c r="I62" s="269"/>
      <c r="J62" s="262"/>
    </row>
    <row r="63" spans="1:10" s="146" customFormat="1" x14ac:dyDescent="0.25">
      <c r="A63" s="286">
        <v>43053</v>
      </c>
      <c r="B63" s="287" t="s">
        <v>534</v>
      </c>
      <c r="C63" s="288">
        <v>3</v>
      </c>
      <c r="D63" s="510" t="s">
        <v>535</v>
      </c>
      <c r="E63" s="614">
        <v>9160</v>
      </c>
      <c r="F63" s="289">
        <v>29108.294000000002</v>
      </c>
      <c r="G63" s="289">
        <v>3.1777613537117904</v>
      </c>
      <c r="H63" s="243"/>
      <c r="I63" s="269"/>
      <c r="J63" s="262"/>
    </row>
    <row r="64" spans="1:10" s="146" customFormat="1" x14ac:dyDescent="0.25">
      <c r="A64" s="286">
        <v>43053</v>
      </c>
      <c r="B64" s="287" t="s">
        <v>536</v>
      </c>
      <c r="C64" s="288">
        <v>1</v>
      </c>
      <c r="D64" s="510" t="s">
        <v>454</v>
      </c>
      <c r="E64" s="614">
        <v>2807</v>
      </c>
      <c r="F64" s="289">
        <v>9292.7886999999992</v>
      </c>
      <c r="G64" s="289">
        <v>3.3105766654791591</v>
      </c>
      <c r="H64" s="243"/>
      <c r="I64" s="269"/>
      <c r="J64" s="262"/>
    </row>
    <row r="65" spans="1:10" s="146" customFormat="1" x14ac:dyDescent="0.25">
      <c r="A65" s="286">
        <v>43053</v>
      </c>
      <c r="B65" s="287" t="s">
        <v>537</v>
      </c>
      <c r="C65" s="288">
        <v>3</v>
      </c>
      <c r="D65" s="510" t="s">
        <v>538</v>
      </c>
      <c r="E65" s="614">
        <v>4025</v>
      </c>
      <c r="F65" s="289">
        <v>22577.2948</v>
      </c>
      <c r="G65" s="289">
        <v>5.6092657888198758</v>
      </c>
      <c r="H65" s="243"/>
      <c r="I65" s="269"/>
      <c r="J65" s="262"/>
    </row>
    <row r="66" spans="1:10" s="146" customFormat="1" x14ac:dyDescent="0.25">
      <c r="A66" s="286">
        <v>43053</v>
      </c>
      <c r="B66" s="287" t="s">
        <v>539</v>
      </c>
      <c r="C66" s="288">
        <v>3</v>
      </c>
      <c r="D66" s="510" t="s">
        <v>538</v>
      </c>
      <c r="E66" s="614">
        <v>4025</v>
      </c>
      <c r="F66" s="289">
        <v>22577.2948</v>
      </c>
      <c r="G66" s="289">
        <v>5.6092657888198758</v>
      </c>
      <c r="H66" s="243"/>
      <c r="I66" s="269"/>
      <c r="J66" s="262"/>
    </row>
    <row r="67" spans="1:10" s="146" customFormat="1" x14ac:dyDescent="0.25">
      <c r="A67" s="286">
        <v>43053</v>
      </c>
      <c r="B67" s="287" t="s">
        <v>540</v>
      </c>
      <c r="C67" s="288">
        <v>3</v>
      </c>
      <c r="D67" s="510" t="s">
        <v>435</v>
      </c>
      <c r="E67" s="614">
        <v>4469</v>
      </c>
      <c r="F67" s="289">
        <v>24196.830900000001</v>
      </c>
      <c r="G67" s="289">
        <v>5.4143725441933324</v>
      </c>
      <c r="H67" s="243"/>
      <c r="I67" s="269"/>
      <c r="J67" s="262"/>
    </row>
    <row r="68" spans="1:10" s="146" customFormat="1" x14ac:dyDescent="0.25">
      <c r="A68" s="286">
        <v>43053</v>
      </c>
      <c r="B68" s="287" t="s">
        <v>541</v>
      </c>
      <c r="C68" s="288">
        <v>4</v>
      </c>
      <c r="D68" s="510" t="s">
        <v>829</v>
      </c>
      <c r="E68" s="614">
        <v>18746</v>
      </c>
      <c r="F68" s="289">
        <v>235698.1409</v>
      </c>
      <c r="G68" s="289">
        <v>12.573249807959032</v>
      </c>
      <c r="H68" s="243"/>
      <c r="I68" s="269"/>
      <c r="J68" s="262"/>
    </row>
    <row r="69" spans="1:10" s="146" customFormat="1" x14ac:dyDescent="0.25">
      <c r="A69" s="286">
        <v>43053</v>
      </c>
      <c r="B69" s="287" t="s">
        <v>542</v>
      </c>
      <c r="C69" s="288">
        <v>4</v>
      </c>
      <c r="D69" s="510" t="s">
        <v>829</v>
      </c>
      <c r="E69" s="614">
        <v>18745</v>
      </c>
      <c r="F69" s="289">
        <v>235698.1409</v>
      </c>
      <c r="G69" s="289">
        <v>12.573920560149373</v>
      </c>
      <c r="H69" s="243"/>
      <c r="I69" s="269"/>
      <c r="J69" s="262"/>
    </row>
    <row r="70" spans="1:10" s="146" customFormat="1" x14ac:dyDescent="0.25">
      <c r="A70" s="286">
        <v>43053</v>
      </c>
      <c r="B70" s="287" t="s">
        <v>543</v>
      </c>
      <c r="C70" s="288">
        <v>3</v>
      </c>
      <c r="D70" s="510" t="s">
        <v>544</v>
      </c>
      <c r="E70" s="614">
        <v>3829</v>
      </c>
      <c r="F70" s="289">
        <v>36109.506399999998</v>
      </c>
      <c r="G70" s="289">
        <v>9.4305318359885089</v>
      </c>
      <c r="H70" s="243"/>
      <c r="I70" s="269"/>
      <c r="J70" s="262"/>
    </row>
    <row r="71" spans="1:10" s="146" customFormat="1" x14ac:dyDescent="0.25">
      <c r="A71" s="286">
        <v>43053</v>
      </c>
      <c r="B71" s="287" t="s">
        <v>545</v>
      </c>
      <c r="C71" s="288">
        <v>3</v>
      </c>
      <c r="D71" s="510" t="s">
        <v>544</v>
      </c>
      <c r="E71" s="614">
        <v>3891</v>
      </c>
      <c r="F71" s="289">
        <v>31280.182100000002</v>
      </c>
      <c r="G71" s="289">
        <v>8.0391113081470067</v>
      </c>
      <c r="H71" s="243"/>
      <c r="I71" s="269"/>
      <c r="J71" s="262"/>
    </row>
    <row r="72" spans="1:10" s="146" customFormat="1" x14ac:dyDescent="0.25">
      <c r="A72" s="286">
        <v>43053</v>
      </c>
      <c r="B72" s="287" t="s">
        <v>546</v>
      </c>
      <c r="C72" s="288">
        <v>1</v>
      </c>
      <c r="D72" s="510" t="s">
        <v>547</v>
      </c>
      <c r="E72" s="614">
        <v>5267</v>
      </c>
      <c r="F72" s="289">
        <v>28947.775399999999</v>
      </c>
      <c r="G72" s="289">
        <v>5.4960651984051641</v>
      </c>
      <c r="H72" s="243"/>
      <c r="I72" s="269"/>
      <c r="J72" s="262"/>
    </row>
    <row r="73" spans="1:10" s="146" customFormat="1" x14ac:dyDescent="0.25">
      <c r="A73" s="286">
        <v>43053</v>
      </c>
      <c r="B73" s="287" t="s">
        <v>548</v>
      </c>
      <c r="C73" s="288">
        <v>1</v>
      </c>
      <c r="D73" s="510" t="s">
        <v>547</v>
      </c>
      <c r="E73" s="614">
        <v>5266</v>
      </c>
      <c r="F73" s="610">
        <v>28947.775399999999</v>
      </c>
      <c r="G73" s="610">
        <v>5.4971088872009108</v>
      </c>
      <c r="H73" s="243"/>
      <c r="I73" s="269"/>
      <c r="J73" s="262"/>
    </row>
    <row r="74" spans="1:10" s="146" customFormat="1" x14ac:dyDescent="0.25">
      <c r="A74" s="286">
        <v>43081</v>
      </c>
      <c r="B74" s="287" t="s">
        <v>549</v>
      </c>
      <c r="C74" s="288">
        <v>11</v>
      </c>
      <c r="D74" s="510" t="s">
        <v>830</v>
      </c>
      <c r="E74" s="614">
        <v>106516</v>
      </c>
      <c r="F74" s="610">
        <v>425572.30349999998</v>
      </c>
      <c r="G74" s="619">
        <v>3.9953838249652631</v>
      </c>
      <c r="H74" s="477"/>
      <c r="I74" s="269"/>
      <c r="J74" s="262"/>
    </row>
    <row r="75" spans="1:10" s="579" customFormat="1" x14ac:dyDescent="0.25">
      <c r="A75" s="621">
        <v>43081</v>
      </c>
      <c r="B75" s="579" t="s">
        <v>550</v>
      </c>
      <c r="C75" s="579">
        <v>3</v>
      </c>
      <c r="D75" s="617" t="s">
        <v>551</v>
      </c>
      <c r="E75" s="579">
        <v>9873</v>
      </c>
      <c r="F75" s="584">
        <v>49892.97</v>
      </c>
      <c r="G75" s="585">
        <v>5.05</v>
      </c>
      <c r="J75" s="581"/>
    </row>
    <row r="76" spans="1:10" s="579" customFormat="1" x14ac:dyDescent="0.25">
      <c r="A76" s="621">
        <v>43081</v>
      </c>
      <c r="B76" s="579" t="s">
        <v>552</v>
      </c>
      <c r="C76" s="579">
        <v>3</v>
      </c>
      <c r="D76" s="618" t="s">
        <v>553</v>
      </c>
      <c r="E76" s="579">
        <v>5515</v>
      </c>
      <c r="F76" s="584">
        <v>25726.05</v>
      </c>
      <c r="G76" s="620">
        <v>4.66</v>
      </c>
      <c r="J76" s="581"/>
    </row>
    <row r="77" spans="1:10" s="146" customFormat="1" x14ac:dyDescent="0.25">
      <c r="A77" s="286">
        <v>43081</v>
      </c>
      <c r="B77" s="287" t="s">
        <v>554</v>
      </c>
      <c r="C77" s="288">
        <v>3</v>
      </c>
      <c r="D77" s="510" t="s">
        <v>553</v>
      </c>
      <c r="E77" s="614">
        <v>4414</v>
      </c>
      <c r="F77" s="610">
        <v>20915.068599999999</v>
      </c>
      <c r="G77" s="610">
        <v>4.7383481196193928</v>
      </c>
      <c r="H77" s="243"/>
      <c r="I77" s="269"/>
      <c r="J77" s="262"/>
    </row>
    <row r="78" spans="1:10" s="146" customFormat="1" x14ac:dyDescent="0.25">
      <c r="A78" s="286">
        <v>43081</v>
      </c>
      <c r="B78" s="287" t="s">
        <v>555</v>
      </c>
      <c r="C78" s="288">
        <v>1</v>
      </c>
      <c r="D78" s="510" t="s">
        <v>556</v>
      </c>
      <c r="E78" s="614">
        <v>1209</v>
      </c>
      <c r="F78" s="610">
        <v>18913.602800000001</v>
      </c>
      <c r="G78" s="610">
        <v>15.644005624483045</v>
      </c>
      <c r="H78" s="243"/>
      <c r="I78" s="269"/>
      <c r="J78" s="262"/>
    </row>
    <row r="79" spans="1:10" x14ac:dyDescent="0.25">
      <c r="A79" s="4"/>
      <c r="B79" s="2"/>
      <c r="C79" s="5"/>
      <c r="D79" s="616"/>
      <c r="E79" s="63"/>
      <c r="F79" s="63"/>
      <c r="G79" s="63"/>
      <c r="H79" s="244"/>
      <c r="I79" s="194"/>
      <c r="J79" s="18"/>
    </row>
    <row r="80" spans="1:10" x14ac:dyDescent="0.25">
      <c r="A80" s="146"/>
      <c r="B80" s="146"/>
      <c r="C80" s="146"/>
      <c r="D80" s="146"/>
      <c r="E80" s="67" t="s">
        <v>55</v>
      </c>
      <c r="F80" s="68" t="s">
        <v>4</v>
      </c>
      <c r="G80" s="69"/>
      <c r="H80" s="67" t="s">
        <v>55</v>
      </c>
      <c r="I80" s="68" t="s">
        <v>4</v>
      </c>
      <c r="J80" s="88"/>
    </row>
    <row r="81" spans="1:10" x14ac:dyDescent="0.25">
      <c r="A81" s="146"/>
      <c r="B81" s="146"/>
      <c r="C81" s="146"/>
      <c r="D81" s="146"/>
      <c r="E81" s="62">
        <f>SUM(E4:E79)</f>
        <v>777181</v>
      </c>
      <c r="F81" s="283">
        <f>SUM(F4:F79)</f>
        <v>4479893.0046999995</v>
      </c>
      <c r="G81" s="63"/>
      <c r="H81" s="62">
        <f>SUM(H4:H79)</f>
        <v>0</v>
      </c>
      <c r="I81" s="283">
        <f>SUM(I4:I79)</f>
        <v>0</v>
      </c>
      <c r="J81" s="246"/>
    </row>
    <row r="82" spans="1:10" ht="21" x14ac:dyDescent="0.35">
      <c r="A82" s="146"/>
      <c r="B82" s="146"/>
      <c r="C82" s="146"/>
      <c r="D82" s="146"/>
      <c r="E82" s="146"/>
      <c r="F82" s="146"/>
      <c r="G82" s="146"/>
      <c r="H82" s="15"/>
      <c r="I82" s="15"/>
      <c r="J82" s="28"/>
    </row>
    <row r="83" spans="1:10" ht="18.75" x14ac:dyDescent="0.3">
      <c r="A83" s="75" t="s">
        <v>63</v>
      </c>
      <c r="B83" s="76"/>
      <c r="C83" s="76"/>
      <c r="D83" s="76"/>
      <c r="E83" s="75" t="s">
        <v>57</v>
      </c>
      <c r="F83" s="77"/>
      <c r="G83" s="249" t="s">
        <v>58</v>
      </c>
      <c r="H83" s="247"/>
      <c r="I83" s="247"/>
      <c r="J83" s="247"/>
    </row>
    <row r="84" spans="1:10" ht="18.75" x14ac:dyDescent="0.3">
      <c r="A84" s="78" t="s">
        <v>64</v>
      </c>
      <c r="B84" s="79"/>
      <c r="C84" s="79"/>
      <c r="D84" s="79"/>
      <c r="E84" s="78">
        <f>COUNTA(E4:E79)</f>
        <v>75</v>
      </c>
      <c r="F84" s="80"/>
      <c r="G84" s="271">
        <f>ROUND(F81/E81,2)</f>
        <v>5.76</v>
      </c>
      <c r="H84" s="248"/>
      <c r="I84" s="248"/>
      <c r="J84" s="248"/>
    </row>
    <row r="85" spans="1:10" ht="18.75" x14ac:dyDescent="0.3">
      <c r="A85" s="78" t="s">
        <v>65</v>
      </c>
      <c r="B85" s="79"/>
      <c r="C85" s="79"/>
      <c r="D85" s="79"/>
      <c r="E85" s="78">
        <f>COUNTA(H4:H79)</f>
        <v>0</v>
      </c>
      <c r="F85" s="80"/>
      <c r="G85" s="271" t="e">
        <f>ROUND(I81/H81,2)</f>
        <v>#DIV/0!</v>
      </c>
      <c r="H85" s="248"/>
      <c r="I85" s="248"/>
      <c r="J85" s="248"/>
    </row>
    <row r="86" spans="1:10" ht="18.75" x14ac:dyDescent="0.3">
      <c r="A86" s="78" t="s">
        <v>66</v>
      </c>
      <c r="B86" s="79"/>
      <c r="C86" s="79"/>
      <c r="D86" s="79"/>
      <c r="E86" s="78">
        <f>SUM(E84:E85)</f>
        <v>75</v>
      </c>
      <c r="F86" s="80"/>
      <c r="G86" s="250">
        <f>ROUND((F81+I81)/(E81+H81),2)</f>
        <v>5.76</v>
      </c>
      <c r="H86" s="248"/>
      <c r="I86" s="248"/>
      <c r="J86" s="248"/>
    </row>
  </sheetData>
  <mergeCells count="2">
    <mergeCell ref="E2:G2"/>
    <mergeCell ref="H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15" sqref="A15:J27"/>
    </sheetView>
  </sheetViews>
  <sheetFormatPr defaultRowHeight="15" x14ac:dyDescent="0.25"/>
  <cols>
    <col min="1" max="1" width="12.7109375" customWidth="1"/>
    <col min="4" max="4" width="19.85546875" customWidth="1"/>
    <col min="6" max="6" width="12.5703125" bestFit="1" customWidth="1"/>
    <col min="7" max="7" width="20.42578125" bestFit="1" customWidth="1"/>
  </cols>
  <sheetData>
    <row r="1" spans="1:10" ht="26.25" x14ac:dyDescent="0.4">
      <c r="A1" s="11" t="s">
        <v>198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1" x14ac:dyDescent="0.35">
      <c r="A2" s="10" t="s">
        <v>601</v>
      </c>
      <c r="B2" s="9"/>
      <c r="C2" s="9"/>
      <c r="D2" s="9"/>
      <c r="E2" s="861" t="s">
        <v>53</v>
      </c>
      <c r="F2" s="862"/>
      <c r="G2" s="862"/>
      <c r="H2" s="865" t="s">
        <v>54</v>
      </c>
      <c r="I2" s="865"/>
      <c r="J2" s="866"/>
    </row>
    <row r="3" spans="1:10" ht="30" x14ac:dyDescent="0.25">
      <c r="A3" s="13" t="s">
        <v>48</v>
      </c>
      <c r="B3" s="13" t="s">
        <v>32</v>
      </c>
      <c r="C3" s="13" t="s">
        <v>52</v>
      </c>
      <c r="D3" s="50" t="s">
        <v>2</v>
      </c>
      <c r="E3" s="52" t="s">
        <v>3</v>
      </c>
      <c r="F3" s="8" t="s">
        <v>4</v>
      </c>
      <c r="G3" s="8" t="s">
        <v>5</v>
      </c>
      <c r="H3" s="51" t="s">
        <v>3</v>
      </c>
      <c r="I3" s="8" t="s">
        <v>4</v>
      </c>
      <c r="J3" s="8" t="s">
        <v>5</v>
      </c>
    </row>
    <row r="4" spans="1:10" x14ac:dyDescent="0.25">
      <c r="A4" s="286">
        <v>42836</v>
      </c>
      <c r="B4" s="287" t="s">
        <v>602</v>
      </c>
      <c r="C4" s="437">
        <v>3</v>
      </c>
      <c r="D4" s="473" t="s">
        <v>604</v>
      </c>
      <c r="E4" s="292">
        <v>20331</v>
      </c>
      <c r="F4" s="289">
        <v>109038.355</v>
      </c>
      <c r="G4" s="478">
        <v>15.76380089365505</v>
      </c>
      <c r="H4" s="476"/>
      <c r="I4" s="194"/>
      <c r="J4" s="245"/>
    </row>
    <row r="5" spans="1:10" x14ac:dyDescent="0.25">
      <c r="A5" s="286">
        <v>42836</v>
      </c>
      <c r="B5" s="287" t="s">
        <v>603</v>
      </c>
      <c r="C5" s="437">
        <v>3</v>
      </c>
      <c r="D5" s="293" t="s">
        <v>604</v>
      </c>
      <c r="E5" s="292">
        <v>20331</v>
      </c>
      <c r="F5" s="289">
        <v>109038.355</v>
      </c>
      <c r="G5" s="479">
        <v>15.76380089365505</v>
      </c>
      <c r="H5" s="477"/>
      <c r="I5" s="269"/>
      <c r="J5" s="18"/>
    </row>
    <row r="6" spans="1:10" s="146" customFormat="1" x14ac:dyDescent="0.25">
      <c r="A6" s="297"/>
      <c r="B6" s="298"/>
      <c r="C6" s="474"/>
      <c r="D6" s="475"/>
      <c r="E6" s="299"/>
      <c r="F6" s="291"/>
      <c r="G6" s="480"/>
      <c r="H6" s="305"/>
      <c r="I6" s="422"/>
      <c r="J6" s="353"/>
    </row>
    <row r="7" spans="1:10" x14ac:dyDescent="0.25">
      <c r="A7" s="146"/>
      <c r="B7" s="146"/>
      <c r="C7" s="146"/>
      <c r="D7" s="146"/>
      <c r="E7" s="67" t="s">
        <v>55</v>
      </c>
      <c r="F7" s="68" t="s">
        <v>4</v>
      </c>
      <c r="G7" s="69"/>
      <c r="H7" s="67" t="s">
        <v>55</v>
      </c>
      <c r="I7" s="68" t="s">
        <v>4</v>
      </c>
      <c r="J7" s="88"/>
    </row>
    <row r="8" spans="1:10" x14ac:dyDescent="0.25">
      <c r="A8" s="146"/>
      <c r="B8" s="146"/>
      <c r="C8" s="146"/>
      <c r="D8" s="146"/>
      <c r="E8" s="62">
        <f>SUM(E4:E5)</f>
        <v>40662</v>
      </c>
      <c r="F8" s="270">
        <f>SUM(F4:F5)</f>
        <v>218076.71</v>
      </c>
      <c r="G8" s="63"/>
      <c r="H8" s="62">
        <f>SUM(H4:H5)</f>
        <v>0</v>
      </c>
      <c r="I8" s="70">
        <f>SUM(I4:I5)</f>
        <v>0</v>
      </c>
      <c r="J8" s="246"/>
    </row>
    <row r="9" spans="1:10" ht="21" x14ac:dyDescent="0.35">
      <c r="A9" s="146"/>
      <c r="B9" s="146"/>
      <c r="C9" s="146"/>
      <c r="D9" s="146"/>
      <c r="E9" s="146"/>
      <c r="F9" s="146"/>
      <c r="G9" s="146"/>
      <c r="H9" s="15"/>
      <c r="I9" s="15"/>
      <c r="J9" s="28"/>
    </row>
    <row r="10" spans="1:10" ht="18.75" x14ac:dyDescent="0.3">
      <c r="A10" s="75" t="s">
        <v>63</v>
      </c>
      <c r="B10" s="76"/>
      <c r="C10" s="76"/>
      <c r="D10" s="76"/>
      <c r="E10" s="75" t="s">
        <v>57</v>
      </c>
      <c r="F10" s="77"/>
      <c r="G10" s="249" t="s">
        <v>58</v>
      </c>
      <c r="H10" s="247"/>
      <c r="I10" s="247"/>
      <c r="J10" s="247"/>
    </row>
    <row r="11" spans="1:10" ht="18.75" x14ac:dyDescent="0.3">
      <c r="A11" s="78" t="s">
        <v>64</v>
      </c>
      <c r="B11" s="79"/>
      <c r="C11" s="79"/>
      <c r="D11" s="79"/>
      <c r="E11" s="78">
        <f>COUNTA(E4:E5)</f>
        <v>2</v>
      </c>
      <c r="F11" s="80"/>
      <c r="G11" s="250">
        <f>ROUND(F8/E8,2)</f>
        <v>5.36</v>
      </c>
      <c r="H11" s="248"/>
      <c r="I11" s="248"/>
      <c r="J11" s="248"/>
    </row>
    <row r="12" spans="1:10" ht="18.75" x14ac:dyDescent="0.3">
      <c r="A12" s="78" t="s">
        <v>65</v>
      </c>
      <c r="B12" s="79"/>
      <c r="C12" s="79"/>
      <c r="D12" s="79"/>
      <c r="E12" s="78">
        <f>COUNTA(H4:H5)</f>
        <v>0</v>
      </c>
      <c r="F12" s="80"/>
      <c r="G12" s="250">
        <v>0</v>
      </c>
      <c r="H12" s="248"/>
      <c r="I12" s="248"/>
      <c r="J12" s="248"/>
    </row>
    <row r="13" spans="1:10" ht="18.75" x14ac:dyDescent="0.3">
      <c r="A13" s="78" t="s">
        <v>66</v>
      </c>
      <c r="B13" s="79"/>
      <c r="C13" s="79"/>
      <c r="D13" s="79"/>
      <c r="E13" s="78">
        <f>SUM(E11:E12)</f>
        <v>2</v>
      </c>
      <c r="F13" s="80"/>
      <c r="G13" s="250">
        <f>ROUND((F8+I8)/(E8+H8),2)</f>
        <v>5.36</v>
      </c>
      <c r="H13" s="248"/>
      <c r="I13" s="248"/>
      <c r="J13" s="248"/>
    </row>
    <row r="15" spans="1:10" ht="26.25" x14ac:dyDescent="0.4">
      <c r="A15" s="11" t="s">
        <v>198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ht="21" x14ac:dyDescent="0.35">
      <c r="A16" s="10" t="s">
        <v>605</v>
      </c>
      <c r="B16" s="9"/>
      <c r="C16" s="9"/>
      <c r="D16" s="9"/>
      <c r="E16" s="861" t="s">
        <v>53</v>
      </c>
      <c r="F16" s="862"/>
      <c r="G16" s="862"/>
      <c r="H16" s="865" t="s">
        <v>54</v>
      </c>
      <c r="I16" s="865"/>
      <c r="J16" s="866"/>
    </row>
    <row r="17" spans="1:10" ht="30" x14ac:dyDescent="0.25">
      <c r="A17" s="13" t="s">
        <v>48</v>
      </c>
      <c r="B17" s="13" t="s">
        <v>32</v>
      </c>
      <c r="C17" s="13" t="s">
        <v>52</v>
      </c>
      <c r="D17" s="50" t="s">
        <v>2</v>
      </c>
      <c r="E17" s="52" t="s">
        <v>3</v>
      </c>
      <c r="F17" s="8" t="s">
        <v>4</v>
      </c>
      <c r="G17" s="8" t="s">
        <v>5</v>
      </c>
      <c r="H17" s="51" t="s">
        <v>3</v>
      </c>
      <c r="I17" s="8" t="s">
        <v>4</v>
      </c>
      <c r="J17" s="8" t="s">
        <v>5</v>
      </c>
    </row>
    <row r="18" spans="1:10" ht="30" x14ac:dyDescent="0.25">
      <c r="A18" s="286">
        <v>42836</v>
      </c>
      <c r="B18" s="287" t="s">
        <v>606</v>
      </c>
      <c r="C18" s="288">
        <v>6</v>
      </c>
      <c r="D18" s="473" t="s">
        <v>607</v>
      </c>
      <c r="E18" s="292">
        <v>30800</v>
      </c>
      <c r="F18" s="289">
        <v>93058.094200000007</v>
      </c>
      <c r="G18" s="289">
        <v>3.0213666948051952</v>
      </c>
      <c r="H18" s="242"/>
      <c r="I18" s="194"/>
      <c r="J18" s="245"/>
    </row>
    <row r="19" spans="1:10" ht="30" x14ac:dyDescent="0.25">
      <c r="A19" s="286">
        <v>42836</v>
      </c>
      <c r="B19" s="287" t="s">
        <v>608</v>
      </c>
      <c r="C19" s="288">
        <v>6</v>
      </c>
      <c r="D19" s="293" t="s">
        <v>607</v>
      </c>
      <c r="E19" s="292">
        <v>31987</v>
      </c>
      <c r="F19" s="289">
        <v>81269.377200000003</v>
      </c>
      <c r="G19" s="289">
        <v>2.5407001969550129</v>
      </c>
      <c r="H19" s="243"/>
      <c r="I19" s="269"/>
      <c r="J19" s="18"/>
    </row>
    <row r="20" spans="1:10" s="146" customFormat="1" x14ac:dyDescent="0.25">
      <c r="A20" s="297"/>
      <c r="B20" s="298"/>
      <c r="C20" s="299"/>
      <c r="D20" s="475"/>
      <c r="E20" s="299"/>
      <c r="F20" s="291"/>
      <c r="G20" s="481"/>
      <c r="H20" s="305"/>
      <c r="I20" s="422"/>
      <c r="J20" s="353"/>
    </row>
    <row r="21" spans="1:10" x14ac:dyDescent="0.25">
      <c r="A21" s="146"/>
      <c r="B21" s="146"/>
      <c r="C21" s="146"/>
      <c r="D21" s="146"/>
      <c r="E21" s="67" t="s">
        <v>55</v>
      </c>
      <c r="F21" s="68" t="s">
        <v>4</v>
      </c>
      <c r="G21" s="69"/>
      <c r="H21" s="67" t="s">
        <v>55</v>
      </c>
      <c r="I21" s="68" t="s">
        <v>4</v>
      </c>
      <c r="J21" s="88"/>
    </row>
    <row r="22" spans="1:10" x14ac:dyDescent="0.25">
      <c r="A22" s="146"/>
      <c r="B22" s="146"/>
      <c r="C22" s="146"/>
      <c r="D22" s="146"/>
      <c r="E22" s="62">
        <f>SUM(E18:E19)</f>
        <v>62787</v>
      </c>
      <c r="F22" s="270">
        <f>SUM(F18:F19)</f>
        <v>174327.47140000001</v>
      </c>
      <c r="G22" s="63"/>
      <c r="H22" s="62">
        <f>SUM(H18:H19)</f>
        <v>0</v>
      </c>
      <c r="I22" s="70">
        <f>SUM(I18:I19)</f>
        <v>0</v>
      </c>
      <c r="J22" s="246"/>
    </row>
    <row r="23" spans="1:10" ht="21" x14ac:dyDescent="0.35">
      <c r="A23" s="146"/>
      <c r="B23" s="146"/>
      <c r="C23" s="146"/>
      <c r="D23" s="146"/>
      <c r="E23" s="146"/>
      <c r="F23" s="146"/>
      <c r="G23" s="146"/>
      <c r="H23" s="15"/>
      <c r="I23" s="15"/>
      <c r="J23" s="28"/>
    </row>
    <row r="24" spans="1:10" ht="18.75" x14ac:dyDescent="0.3">
      <c r="A24" s="75" t="s">
        <v>63</v>
      </c>
      <c r="B24" s="76"/>
      <c r="C24" s="76"/>
      <c r="D24" s="76"/>
      <c r="E24" s="75" t="s">
        <v>57</v>
      </c>
      <c r="F24" s="77"/>
      <c r="G24" s="249" t="s">
        <v>58</v>
      </c>
      <c r="H24" s="247"/>
      <c r="I24" s="247"/>
      <c r="J24" s="247"/>
    </row>
    <row r="25" spans="1:10" ht="18.75" x14ac:dyDescent="0.3">
      <c r="A25" s="78" t="s">
        <v>64</v>
      </c>
      <c r="B25" s="79"/>
      <c r="C25" s="79"/>
      <c r="D25" s="79"/>
      <c r="E25" s="78">
        <f>COUNTA(E18:E19)</f>
        <v>2</v>
      </c>
      <c r="F25" s="80"/>
      <c r="G25" s="250">
        <f>ROUND(F22/E22,2)</f>
        <v>2.78</v>
      </c>
      <c r="H25" s="248"/>
      <c r="I25" s="248"/>
      <c r="J25" s="248"/>
    </row>
    <row r="26" spans="1:10" ht="18.75" x14ac:dyDescent="0.3">
      <c r="A26" s="78" t="s">
        <v>65</v>
      </c>
      <c r="B26" s="79"/>
      <c r="C26" s="79"/>
      <c r="D26" s="79"/>
      <c r="E26" s="78">
        <f>COUNTA(H18:H19)</f>
        <v>0</v>
      </c>
      <c r="F26" s="80"/>
      <c r="G26" s="250">
        <v>0</v>
      </c>
      <c r="H26" s="248"/>
      <c r="I26" s="248"/>
      <c r="J26" s="248"/>
    </row>
    <row r="27" spans="1:10" ht="18.75" x14ac:dyDescent="0.3">
      <c r="A27" s="78" t="s">
        <v>66</v>
      </c>
      <c r="B27" s="79"/>
      <c r="C27" s="79"/>
      <c r="D27" s="79"/>
      <c r="E27" s="78">
        <f>SUM(E25:E26)</f>
        <v>2</v>
      </c>
      <c r="F27" s="80"/>
      <c r="G27" s="250">
        <f>ROUND((F22+I22)/(E22+H22),2)</f>
        <v>2.78</v>
      </c>
      <c r="H27" s="248"/>
      <c r="I27" s="248"/>
      <c r="J27" s="248"/>
    </row>
  </sheetData>
  <mergeCells count="4">
    <mergeCell ref="E2:G2"/>
    <mergeCell ref="H2:J2"/>
    <mergeCell ref="E16:G16"/>
    <mergeCell ref="H16:J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9D6CE-2C37-4911-9F8B-DF1A39C89123}"/>
</file>

<file path=customXml/itemProps2.xml><?xml version="1.0" encoding="utf-8"?>
<ds:datastoreItem xmlns:ds="http://schemas.openxmlformats.org/officeDocument/2006/customXml" ds:itemID="{11EF7984-4C8B-4E5E-A4D5-90243B85A44E}"/>
</file>

<file path=customXml/itemProps3.xml><?xml version="1.0" encoding="utf-8"?>
<ds:datastoreItem xmlns:ds="http://schemas.openxmlformats.org/officeDocument/2006/customXml" ds:itemID="{5AA0D32C-6C67-44CA-9DA3-40F1406AA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FlatSlabSTR</vt:lpstr>
      <vt:lpstr>FlatSlabGRA</vt:lpstr>
      <vt:lpstr>FlatSlabPED</vt:lpstr>
      <vt:lpstr>HaunchedSlabSTR</vt:lpstr>
      <vt:lpstr>HaunchedSlabGRA</vt:lpstr>
      <vt:lpstr>BoxGirderSTR</vt:lpstr>
      <vt:lpstr>I-Girder GRD</vt:lpstr>
      <vt:lpstr>I-GirderSTR</vt:lpstr>
      <vt:lpstr>PrefabTrussPED</vt:lpstr>
      <vt:lpstr>BoxCulvExt</vt:lpstr>
      <vt:lpstr>BoxCulvNew</vt:lpstr>
      <vt:lpstr>PipeCulvert</vt:lpstr>
      <vt:lpstr>PrecastCulvert</vt:lpstr>
      <vt:lpstr>RetWalls</vt:lpstr>
      <vt:lpstr>RetWalls (2)</vt:lpstr>
      <vt:lpstr>Cantilever</vt:lpstr>
      <vt:lpstr>Full Span</vt:lpstr>
      <vt:lpstr>Butterfly</vt:lpstr>
      <vt:lpstr>JointRepair</vt:lpstr>
      <vt:lpstr>Paint</vt:lpstr>
      <vt:lpstr>SuperRepl</vt:lpstr>
      <vt:lpstr>DeckRepl</vt:lpstr>
      <vt:lpstr>Widening</vt:lpstr>
      <vt:lpstr>OverlayConc</vt:lpstr>
      <vt:lpstr>OverlayPPConc</vt:lpstr>
      <vt:lpstr>OverlayHMAsph</vt:lpstr>
      <vt:lpstr>OverlayPMAsph</vt:lpstr>
      <vt:lpstr>OverlayPoly</vt:lpstr>
      <vt:lpstr>ScourRepair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Structure Type Costs</dc:title>
  <dc:creator>MONGEON, REBECCA</dc:creator>
  <cp:lastModifiedBy>MONGEON, REBECCA</cp:lastModifiedBy>
  <cp:lastPrinted>2017-07-07T20:01:56Z</cp:lastPrinted>
  <dcterms:created xsi:type="dcterms:W3CDTF">2017-06-23T16:26:52Z</dcterms:created>
  <dcterms:modified xsi:type="dcterms:W3CDTF">2018-07-06T20:33:18Z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  <property fmtid="{D5CDD505-2E9C-101B-9397-08002B2CF9AE}" pid="3" name="Order">
    <vt:r8>515600</vt:r8>
  </property>
  <property fmtid="{D5CDD505-2E9C-101B-9397-08002B2CF9AE}" pid="4" name="xd_ProgID">
    <vt:lpwstr/>
  </property>
  <property fmtid="{D5CDD505-2E9C-101B-9397-08002B2CF9AE}" pid="5" name="_CopySource">
    <vt:lpwstr>https://dot2016-auth-prod.wi.gov/dtsdManuals/strct/costs/2017StructureTypeCosts.xlsx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