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d00fph\N4Public\Bos\struct_devel\Cost Info\2016 Lettings\"/>
    </mc:Choice>
  </mc:AlternateContent>
  <bookViews>
    <workbookView xWindow="0" yWindow="0" windowWidth="28800" windowHeight="13020" tabRatio="879" firstSheet="18" activeTab="26"/>
  </bookViews>
  <sheets>
    <sheet name="FlatSlabSTR" sheetId="18" r:id="rId1"/>
    <sheet name="HaunchedSlabSTR" sheetId="5" r:id="rId2"/>
    <sheet name="HaunchedSlabGRA" sheetId="2" r:id="rId3"/>
    <sheet name="BoxGirderSTR" sheetId="6" r:id="rId4"/>
    <sheet name="I-Girder GRD" sheetId="7" r:id="rId5"/>
    <sheet name="I-GirderSTR" sheetId="8" r:id="rId6"/>
    <sheet name="I-Girder PED" sheetId="9" r:id="rId7"/>
    <sheet name="StlPlateGRA" sheetId="10" r:id="rId8"/>
    <sheet name="StlPlateSTR" sheetId="12" r:id="rId9"/>
    <sheet name="BoxCulvExt" sheetId="14" r:id="rId10"/>
    <sheet name="BoxCulvNew" sheetId="15" r:id="rId11"/>
    <sheet name="PipeCulvert" sheetId="13" r:id="rId12"/>
    <sheet name="RetWalls" sheetId="16" r:id="rId13"/>
    <sheet name="RetWalls (2)" sheetId="19" r:id="rId14"/>
    <sheet name="Cantilever" sheetId="17" r:id="rId15"/>
    <sheet name="Full Span" sheetId="20" r:id="rId16"/>
    <sheet name="Butterfly" sheetId="21" r:id="rId17"/>
    <sheet name="JointRepair" sheetId="26" r:id="rId18"/>
    <sheet name="Paint" sheetId="27" r:id="rId19"/>
    <sheet name="DeckRepl" sheetId="23" r:id="rId20"/>
    <sheet name="WingRepl" sheetId="31" r:id="rId21"/>
    <sheet name="Widening" sheetId="24" r:id="rId22"/>
    <sheet name="OverlayConc" sheetId="22" r:id="rId23"/>
    <sheet name="OverlayPPConc" sheetId="29" r:id="rId24"/>
    <sheet name="OverlayHMAsph" sheetId="25" r:id="rId25"/>
    <sheet name="OverlayPMAsph" sheetId="28" r:id="rId26"/>
    <sheet name="OverlayPoly" sheetId="30" r:id="rId27"/>
  </sheets>
  <definedNames>
    <definedName name="_xlnm._FilterDatabase" localSheetId="10" hidden="1">BoxCulvNew!$A$5:$G$25</definedName>
  </definedNames>
  <calcPr calcId="171027"/>
</workbook>
</file>

<file path=xl/calcChain.xml><?xml version="1.0" encoding="utf-8"?>
<calcChain xmlns="http://schemas.openxmlformats.org/spreadsheetml/2006/main">
  <c r="G82" i="30" l="1"/>
  <c r="G12" i="28"/>
  <c r="G17" i="25"/>
  <c r="G15" i="29"/>
  <c r="G81" i="22"/>
  <c r="I17" i="24"/>
  <c r="G17" i="31"/>
  <c r="I28" i="23"/>
  <c r="I23" i="27"/>
  <c r="G15" i="31" l="1"/>
  <c r="F12" i="31"/>
  <c r="E16" i="31"/>
  <c r="E15" i="31"/>
  <c r="I12" i="31"/>
  <c r="H12" i="31"/>
  <c r="E12" i="31"/>
  <c r="E81" i="30"/>
  <c r="E80" i="30"/>
  <c r="H77" i="30"/>
  <c r="I77" i="30"/>
  <c r="F77" i="30"/>
  <c r="E77" i="30"/>
  <c r="G14" i="29"/>
  <c r="E14" i="29"/>
  <c r="I10" i="29"/>
  <c r="F10" i="29"/>
  <c r="G13" i="29" s="1"/>
  <c r="E13" i="29"/>
  <c r="E15" i="29" s="1"/>
  <c r="H10" i="29"/>
  <c r="E10" i="29"/>
  <c r="E11" i="28"/>
  <c r="E10" i="28"/>
  <c r="I7" i="28"/>
  <c r="H7" i="28"/>
  <c r="F7" i="28"/>
  <c r="E7" i="28"/>
  <c r="G18" i="27"/>
  <c r="G22" i="27"/>
  <c r="G21" i="27"/>
  <c r="K18" i="27"/>
  <c r="J18" i="27"/>
  <c r="H18" i="27"/>
  <c r="G14" i="26"/>
  <c r="E14" i="26"/>
  <c r="E13" i="26"/>
  <c r="E15" i="26" s="1"/>
  <c r="I10" i="26"/>
  <c r="H10" i="26"/>
  <c r="F10" i="26"/>
  <c r="E10" i="26"/>
  <c r="E16" i="25"/>
  <c r="E15" i="25"/>
  <c r="I12" i="25"/>
  <c r="H12" i="25"/>
  <c r="F12" i="25"/>
  <c r="E12" i="25"/>
  <c r="G16" i="24"/>
  <c r="G15" i="24"/>
  <c r="K12" i="24"/>
  <c r="J12" i="24"/>
  <c r="H12" i="24"/>
  <c r="G12" i="24"/>
  <c r="G81" i="30" l="1"/>
  <c r="G16" i="31"/>
  <c r="E17" i="31"/>
  <c r="G80" i="30"/>
  <c r="E82" i="30"/>
  <c r="G10" i="28"/>
  <c r="G11" i="28"/>
  <c r="E12" i="28"/>
  <c r="I21" i="27"/>
  <c r="G23" i="27"/>
  <c r="I22" i="27"/>
  <c r="G13" i="26"/>
  <c r="G15" i="26" s="1"/>
  <c r="E17" i="25"/>
  <c r="G16" i="25"/>
  <c r="G15" i="25"/>
  <c r="I16" i="24"/>
  <c r="I15" i="24"/>
  <c r="G17" i="24"/>
  <c r="G27" i="23"/>
  <c r="G26" i="23"/>
  <c r="K23" i="23"/>
  <c r="J23" i="23"/>
  <c r="H23" i="23"/>
  <c r="G23" i="23"/>
  <c r="E81" i="22"/>
  <c r="F76" i="22"/>
  <c r="E76" i="22"/>
  <c r="M15" i="5"/>
  <c r="J14" i="5"/>
  <c r="E80" i="22"/>
  <c r="E79" i="22"/>
  <c r="J11" i="5"/>
  <c r="H16" i="5"/>
  <c r="H15" i="5"/>
  <c r="H14" i="5"/>
  <c r="H76" i="22"/>
  <c r="I76" i="22"/>
  <c r="L11" i="5"/>
  <c r="I27" i="23" l="1"/>
  <c r="I26" i="23"/>
  <c r="G28" i="23"/>
  <c r="G80" i="22"/>
  <c r="G79" i="22"/>
  <c r="M14" i="5"/>
  <c r="M16" i="5"/>
  <c r="O11" i="5"/>
  <c r="H11" i="5"/>
  <c r="G11" i="5"/>
  <c r="N8" i="5"/>
  <c r="Q36" i="20" l="1"/>
  <c r="X30" i="20"/>
  <c r="V30" i="20"/>
  <c r="U30" i="20"/>
  <c r="S30" i="20"/>
  <c r="R30" i="20"/>
  <c r="P30" i="20"/>
  <c r="O30" i="20"/>
  <c r="M30" i="20"/>
  <c r="L30" i="20"/>
  <c r="J30" i="20"/>
  <c r="I30" i="20"/>
  <c r="G30" i="20"/>
  <c r="F30" i="20"/>
  <c r="D30" i="20"/>
  <c r="R35" i="20" s="1"/>
  <c r="C30" i="20"/>
  <c r="Q35" i="20" s="1"/>
  <c r="F33" i="19"/>
  <c r="J30" i="19"/>
  <c r="I30" i="19"/>
  <c r="G30" i="19"/>
  <c r="F30" i="19"/>
  <c r="D30" i="19"/>
  <c r="C30" i="19"/>
  <c r="J21" i="16"/>
  <c r="I26" i="16" s="1"/>
  <c r="I21" i="16"/>
  <c r="G21" i="16"/>
  <c r="F21" i="16"/>
  <c r="E20" i="19"/>
  <c r="E19" i="19"/>
  <c r="G6" i="13"/>
  <c r="F30" i="15"/>
  <c r="F29" i="15"/>
  <c r="H29" i="8"/>
  <c r="H28" i="8"/>
  <c r="M24" i="8"/>
  <c r="L24" i="8"/>
  <c r="J24" i="8"/>
  <c r="H24" i="8"/>
  <c r="J30" i="8" s="1"/>
  <c r="G24" i="8"/>
  <c r="H34" i="7"/>
  <c r="H33" i="7"/>
  <c r="J8" i="6"/>
  <c r="H8" i="6"/>
  <c r="G8" i="6"/>
  <c r="O8" i="6"/>
  <c r="L8" i="6"/>
  <c r="M8" i="6"/>
  <c r="M11" i="5"/>
  <c r="J41" i="18"/>
  <c r="H41" i="18"/>
  <c r="K44" i="18" s="1"/>
  <c r="G41" i="18"/>
  <c r="J15" i="5" l="1"/>
  <c r="J16" i="5" s="1"/>
  <c r="S35" i="20"/>
  <c r="I25" i="16"/>
  <c r="K13" i="6"/>
  <c r="G7" i="15"/>
  <c r="G10" i="15"/>
  <c r="G13" i="15"/>
  <c r="G14" i="15"/>
  <c r="G12" i="15"/>
  <c r="G19" i="15"/>
  <c r="G20" i="15"/>
  <c r="G21" i="15"/>
  <c r="G18" i="15"/>
  <c r="L23" i="15"/>
  <c r="L24" i="15"/>
  <c r="L22" i="15"/>
  <c r="L16" i="15"/>
  <c r="L17" i="15"/>
  <c r="L15" i="15"/>
  <c r="L11" i="15"/>
  <c r="L9" i="15"/>
  <c r="L8" i="15"/>
  <c r="L6" i="15"/>
  <c r="I5" i="10"/>
  <c r="I6" i="10"/>
  <c r="N5" i="5"/>
  <c r="N6" i="5"/>
  <c r="N7" i="5"/>
  <c r="N4" i="5"/>
  <c r="N39" i="18"/>
  <c r="N38" i="18"/>
  <c r="N37" i="18"/>
  <c r="N36" i="18"/>
  <c r="N35" i="18"/>
  <c r="I21" i="7"/>
  <c r="I20" i="7"/>
  <c r="I19" i="7"/>
  <c r="I18" i="7"/>
  <c r="Q15" i="17" l="1"/>
  <c r="I4" i="10"/>
  <c r="N4" i="9"/>
  <c r="J14" i="9" s="1"/>
  <c r="N18" i="8"/>
  <c r="N12" i="8"/>
  <c r="N11" i="8"/>
  <c r="N9" i="8"/>
  <c r="N6" i="8"/>
  <c r="I20" i="8"/>
  <c r="I21" i="8"/>
  <c r="I22" i="8"/>
  <c r="I19" i="8"/>
  <c r="I15" i="8"/>
  <c r="I16" i="8"/>
  <c r="I17" i="8"/>
  <c r="I14" i="8"/>
  <c r="I13" i="8"/>
  <c r="I10" i="8"/>
  <c r="I8" i="8"/>
  <c r="I7" i="8"/>
  <c r="I5" i="8"/>
  <c r="I4" i="8"/>
  <c r="N28" i="7"/>
  <c r="N27" i="7"/>
  <c r="N25" i="7"/>
  <c r="N23" i="7"/>
  <c r="N10" i="7"/>
  <c r="N11" i="7"/>
  <c r="N12" i="7"/>
  <c r="N13" i="7"/>
  <c r="N14" i="7"/>
  <c r="N15" i="7"/>
  <c r="N16" i="7"/>
  <c r="N17" i="7"/>
  <c r="N9" i="7"/>
  <c r="N6" i="7"/>
  <c r="N4" i="7"/>
  <c r="I26" i="7"/>
  <c r="I24" i="7"/>
  <c r="I22" i="7"/>
  <c r="I8" i="7"/>
  <c r="I7" i="7"/>
  <c r="I5" i="7"/>
  <c r="N6" i="6"/>
  <c r="N5" i="6"/>
  <c r="N4" i="6"/>
  <c r="I5" i="2"/>
  <c r="I6" i="2"/>
  <c r="I7" i="2"/>
  <c r="I8" i="2"/>
  <c r="I4" i="2"/>
  <c r="M41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18" i="18"/>
  <c r="N6" i="18"/>
  <c r="N7" i="18"/>
  <c r="N8" i="18"/>
  <c r="N9" i="18"/>
  <c r="N10" i="18"/>
  <c r="N11" i="18"/>
  <c r="N12" i="18"/>
  <c r="N13" i="18"/>
  <c r="N14" i="18"/>
  <c r="N15" i="18"/>
  <c r="N5" i="18"/>
  <c r="I34" i="18"/>
  <c r="I17" i="18"/>
  <c r="I16" i="18"/>
  <c r="I4" i="18"/>
  <c r="J13" i="9" l="1"/>
  <c r="O9" i="9"/>
  <c r="L9" i="9"/>
  <c r="M9" i="9"/>
  <c r="S29" i="17"/>
  <c r="R29" i="17"/>
  <c r="O11" i="14"/>
  <c r="H12" i="6" l="1"/>
  <c r="H19" i="21" l="1"/>
  <c r="H18" i="21"/>
  <c r="H17" i="21"/>
  <c r="N17" i="21" s="1"/>
  <c r="O9" i="21"/>
  <c r="J18" i="21" s="1"/>
  <c r="P9" i="21"/>
  <c r="L18" i="21" s="1"/>
  <c r="M9" i="21"/>
  <c r="L17" i="21" s="1"/>
  <c r="L9" i="21"/>
  <c r="J17" i="21" s="1"/>
  <c r="Q5" i="21"/>
  <c r="N6" i="21"/>
  <c r="AB30" i="20"/>
  <c r="R37" i="20" s="1"/>
  <c r="AA30" i="20"/>
  <c r="Q37" i="20" s="1"/>
  <c r="Y30" i="20"/>
  <c r="R36" i="20" s="1"/>
  <c r="S36" i="20" s="1"/>
  <c r="M13" i="9"/>
  <c r="F13" i="13"/>
  <c r="F15" i="13" s="1"/>
  <c r="F12" i="13"/>
  <c r="F14" i="13"/>
  <c r="F9" i="13"/>
  <c r="E9" i="13"/>
  <c r="J40" i="20"/>
  <c r="J39" i="20"/>
  <c r="J37" i="20"/>
  <c r="J36" i="20"/>
  <c r="J35" i="20"/>
  <c r="H40" i="20"/>
  <c r="N40" i="20" s="1"/>
  <c r="H39" i="20"/>
  <c r="H38" i="20"/>
  <c r="H37" i="20"/>
  <c r="H36" i="20"/>
  <c r="H35" i="20"/>
  <c r="P35" i="20" s="1"/>
  <c r="T19" i="20"/>
  <c r="H7" i="20"/>
  <c r="H8" i="20"/>
  <c r="H9" i="20"/>
  <c r="H10" i="20"/>
  <c r="H11" i="20"/>
  <c r="K12" i="20"/>
  <c r="K13" i="20"/>
  <c r="K14" i="20"/>
  <c r="Q15" i="20"/>
  <c r="T16" i="20"/>
  <c r="T17" i="20"/>
  <c r="T18" i="20"/>
  <c r="H6" i="20"/>
  <c r="O29" i="17"/>
  <c r="L29" i="17"/>
  <c r="I29" i="17"/>
  <c r="O34" i="17" s="1"/>
  <c r="F29" i="17"/>
  <c r="O33" i="17" s="1"/>
  <c r="C29" i="17"/>
  <c r="P29" i="17"/>
  <c r="M29" i="17"/>
  <c r="J29" i="17"/>
  <c r="P34" i="17" s="1"/>
  <c r="Q34" i="17" s="1"/>
  <c r="G29" i="17"/>
  <c r="D29" i="17"/>
  <c r="P32" i="17" s="1"/>
  <c r="H36" i="17"/>
  <c r="H35" i="17"/>
  <c r="H33" i="17"/>
  <c r="H32" i="17"/>
  <c r="F37" i="17"/>
  <c r="F36" i="17"/>
  <c r="F35" i="17"/>
  <c r="F34" i="17"/>
  <c r="N34" i="17" s="1"/>
  <c r="F33" i="17"/>
  <c r="F32" i="17"/>
  <c r="N32" i="17" s="1"/>
  <c r="Q25" i="17"/>
  <c r="Q27" i="17"/>
  <c r="Q17" i="17"/>
  <c r="Q18" i="17"/>
  <c r="Q19" i="17"/>
  <c r="Q20" i="17"/>
  <c r="Q21" i="17"/>
  <c r="Q22" i="17"/>
  <c r="Q23" i="17"/>
  <c r="Q24" i="17"/>
  <c r="Q16" i="17"/>
  <c r="Q14" i="17"/>
  <c r="N26" i="17"/>
  <c r="H13" i="17"/>
  <c r="H12" i="17"/>
  <c r="H7" i="17"/>
  <c r="H6" i="17"/>
  <c r="H5" i="17"/>
  <c r="E9" i="17"/>
  <c r="E10" i="17"/>
  <c r="E11" i="17"/>
  <c r="E8" i="17"/>
  <c r="K27" i="19"/>
  <c r="K28" i="19"/>
  <c r="H26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21" i="19"/>
  <c r="E22" i="19"/>
  <c r="E23" i="19"/>
  <c r="E24" i="19"/>
  <c r="E25" i="19"/>
  <c r="E5" i="19"/>
  <c r="K14" i="16"/>
  <c r="K15" i="16"/>
  <c r="K16" i="16"/>
  <c r="K17" i="16"/>
  <c r="K18" i="16"/>
  <c r="K19" i="16"/>
  <c r="K10" i="16"/>
  <c r="K13" i="16"/>
  <c r="K12" i="16"/>
  <c r="K11" i="16"/>
  <c r="H6" i="16"/>
  <c r="H7" i="16"/>
  <c r="H8" i="16"/>
  <c r="H9" i="16"/>
  <c r="H5" i="16"/>
  <c r="F35" i="19"/>
  <c r="F34" i="19"/>
  <c r="F26" i="16"/>
  <c r="F25" i="16"/>
  <c r="F24" i="16"/>
  <c r="I35" i="19"/>
  <c r="I34" i="19"/>
  <c r="C21" i="16"/>
  <c r="D21" i="16"/>
  <c r="I24" i="16" s="1"/>
  <c r="F26" i="15"/>
  <c r="I29" i="15" s="1"/>
  <c r="K26" i="15"/>
  <c r="J26" i="15"/>
  <c r="E26" i="15"/>
  <c r="F31" i="15"/>
  <c r="H11" i="12"/>
  <c r="H12" i="12" s="1"/>
  <c r="O6" i="12"/>
  <c r="M12" i="12" s="1"/>
  <c r="M6" i="12"/>
  <c r="L6" i="12"/>
  <c r="J6" i="12"/>
  <c r="H6" i="12"/>
  <c r="G6" i="12"/>
  <c r="F16" i="14"/>
  <c r="F15" i="14"/>
  <c r="F14" i="14"/>
  <c r="P11" i="14"/>
  <c r="K11" i="14"/>
  <c r="J11" i="14"/>
  <c r="E11" i="14"/>
  <c r="F11" i="14"/>
  <c r="L41" i="18"/>
  <c r="H45" i="18"/>
  <c r="H44" i="18"/>
  <c r="O41" i="18"/>
  <c r="N44" i="18"/>
  <c r="J8" i="10"/>
  <c r="H12" i="10"/>
  <c r="H14" i="10" s="1"/>
  <c r="G8" i="10"/>
  <c r="H8" i="10"/>
  <c r="J14" i="10" s="1"/>
  <c r="O24" i="8"/>
  <c r="M30" i="8" s="1"/>
  <c r="M28" i="8"/>
  <c r="J30" i="7"/>
  <c r="O30" i="7"/>
  <c r="N34" i="7" s="1"/>
  <c r="M30" i="7"/>
  <c r="L30" i="7"/>
  <c r="G30" i="7"/>
  <c r="H11" i="6"/>
  <c r="H13" i="9"/>
  <c r="H14" i="9"/>
  <c r="H30" i="7"/>
  <c r="K12" i="6"/>
  <c r="H14" i="2"/>
  <c r="J10" i="2"/>
  <c r="H10" i="2"/>
  <c r="K13" i="2" s="1"/>
  <c r="G10" i="2"/>
  <c r="H13" i="2"/>
  <c r="N13" i="2" l="1"/>
  <c r="N15" i="2" s="1"/>
  <c r="K35" i="7"/>
  <c r="K33" i="7"/>
  <c r="N46" i="18"/>
  <c r="J12" i="12"/>
  <c r="P33" i="17"/>
  <c r="Q33" i="17" s="1"/>
  <c r="O32" i="17"/>
  <c r="Q32" i="17" s="1"/>
  <c r="P36" i="20"/>
  <c r="I15" i="13"/>
  <c r="S37" i="20"/>
  <c r="K46" i="18"/>
  <c r="K45" i="18"/>
  <c r="M11" i="12"/>
  <c r="P37" i="20"/>
  <c r="K34" i="7"/>
  <c r="I31" i="15"/>
  <c r="I30" i="15"/>
  <c r="N33" i="17"/>
  <c r="N18" i="21"/>
  <c r="I17" i="14"/>
  <c r="N13" i="6"/>
  <c r="N12" i="6"/>
  <c r="L35" i="17"/>
  <c r="J32" i="17"/>
  <c r="L36" i="17"/>
  <c r="L32" i="17"/>
  <c r="J33" i="17"/>
  <c r="L33" i="17"/>
  <c r="I12" i="13"/>
  <c r="J11" i="12"/>
  <c r="H35" i="7"/>
  <c r="N35" i="7"/>
  <c r="N33" i="7"/>
  <c r="M14" i="10"/>
  <c r="J12" i="10"/>
  <c r="N37" i="20"/>
  <c r="N39" i="20"/>
  <c r="L36" i="20"/>
  <c r="L39" i="20"/>
  <c r="L40" i="20"/>
  <c r="I33" i="19"/>
  <c r="J35" i="17"/>
  <c r="J36" i="17"/>
  <c r="L37" i="20"/>
  <c r="N36" i="20"/>
  <c r="I15" i="14"/>
  <c r="F17" i="14"/>
  <c r="I14" i="14"/>
  <c r="H30" i="8"/>
  <c r="M29" i="8"/>
  <c r="J29" i="8"/>
  <c r="J28" i="8"/>
  <c r="H46" i="18"/>
  <c r="N45" i="18"/>
  <c r="M12" i="10"/>
  <c r="H13" i="6"/>
  <c r="K15" i="2"/>
  <c r="H15" i="2"/>
  <c r="G6" i="14"/>
  <c r="G7" i="14"/>
  <c r="L9" i="14"/>
  <c r="G8" i="14"/>
  <c r="F40" i="17" l="1"/>
</calcChain>
</file>

<file path=xl/sharedStrings.xml><?xml version="1.0" encoding="utf-8"?>
<sst xmlns="http://schemas.openxmlformats.org/spreadsheetml/2006/main" count="1867" uniqueCount="680">
  <si>
    <t>LetDate</t>
  </si>
  <si>
    <t>sid</t>
  </si>
  <si>
    <t>Span Length</t>
  </si>
  <si>
    <t>Area SqFt</t>
  </si>
  <si>
    <t>Total Cost</t>
  </si>
  <si>
    <t>Total SqFt Cost</t>
  </si>
  <si>
    <t>Super SqFt Cost</t>
  </si>
  <si>
    <t>B120184</t>
  </si>
  <si>
    <t>A1</t>
  </si>
  <si>
    <t>Pile Encased</t>
  </si>
  <si>
    <t>32, 32</t>
  </si>
  <si>
    <t>B620243</t>
  </si>
  <si>
    <t>A5</t>
  </si>
  <si>
    <t/>
  </si>
  <si>
    <t>38</t>
  </si>
  <si>
    <t>B710193</t>
  </si>
  <si>
    <t>40</t>
  </si>
  <si>
    <t>B060189</t>
  </si>
  <si>
    <t>35, 35</t>
  </si>
  <si>
    <t>B540116</t>
  </si>
  <si>
    <t>50</t>
  </si>
  <si>
    <t>B130670</t>
  </si>
  <si>
    <t>B400539</t>
  </si>
  <si>
    <t>B400540</t>
  </si>
  <si>
    <t>B050420</t>
  </si>
  <si>
    <t>Hammerhead</t>
  </si>
  <si>
    <t>33, 33</t>
  </si>
  <si>
    <t>B050421</t>
  </si>
  <si>
    <t>44</t>
  </si>
  <si>
    <t>B620249</t>
  </si>
  <si>
    <t>B620251</t>
  </si>
  <si>
    <t>B660188</t>
  </si>
  <si>
    <t>46</t>
  </si>
  <si>
    <t>B660189</t>
  </si>
  <si>
    <t>B400919</t>
  </si>
  <si>
    <t>36.5</t>
  </si>
  <si>
    <t>B400920</t>
  </si>
  <si>
    <t>B510152</t>
  </si>
  <si>
    <t>B050418</t>
  </si>
  <si>
    <t>47.5</t>
  </si>
  <si>
    <t>B050419</t>
  </si>
  <si>
    <t>37.5</t>
  </si>
  <si>
    <t>B550277</t>
  </si>
  <si>
    <t>34</t>
  </si>
  <si>
    <t>B540119</t>
  </si>
  <si>
    <t>B140214</t>
  </si>
  <si>
    <t>B120189</t>
  </si>
  <si>
    <t>B660196</t>
  </si>
  <si>
    <t>B700323</t>
  </si>
  <si>
    <t>B700319</t>
  </si>
  <si>
    <t>Pile Bent</t>
  </si>
  <si>
    <t>28, 28</t>
  </si>
  <si>
    <t>B420130</t>
  </si>
  <si>
    <t>B540118</t>
  </si>
  <si>
    <t>B250169</t>
  </si>
  <si>
    <t>B360229</t>
  </si>
  <si>
    <t>B330093</t>
  </si>
  <si>
    <t>B550278</t>
  </si>
  <si>
    <t>B550279</t>
  </si>
  <si>
    <t>B550280</t>
  </si>
  <si>
    <t>B130675</t>
  </si>
  <si>
    <t>B530288</t>
  </si>
  <si>
    <t>34, 34</t>
  </si>
  <si>
    <t>B670339</t>
  </si>
  <si>
    <t>Multi-Column</t>
  </si>
  <si>
    <t>35, 45, 35</t>
  </si>
  <si>
    <t>B670340</t>
  </si>
  <si>
    <t>B670341</t>
  </si>
  <si>
    <t>27, 45, 27</t>
  </si>
  <si>
    <t>B670342</t>
  </si>
  <si>
    <t>B360231</t>
  </si>
  <si>
    <t>30, 60.5, 30</t>
  </si>
  <si>
    <t>B520271</t>
  </si>
  <si>
    <t>39, 53, 39</t>
  </si>
  <si>
    <t>B320229</t>
  </si>
  <si>
    <t>54, 54</t>
  </si>
  <si>
    <t>B250170</t>
  </si>
  <si>
    <t>41, 54, 41</t>
  </si>
  <si>
    <t>B680138</t>
  </si>
  <si>
    <t>32, 45, 32</t>
  </si>
  <si>
    <t>B320232</t>
  </si>
  <si>
    <t>43, 58, 43</t>
  </si>
  <si>
    <t>B140216</t>
  </si>
  <si>
    <t>GR</t>
  </si>
  <si>
    <t>B260040</t>
  </si>
  <si>
    <t>35</t>
  </si>
  <si>
    <t>B530312</t>
  </si>
  <si>
    <t>116, 116</t>
  </si>
  <si>
    <t>B530359</t>
  </si>
  <si>
    <t>102, 102</t>
  </si>
  <si>
    <t>B130706</t>
  </si>
  <si>
    <t>130, 130</t>
  </si>
  <si>
    <t>B130707</t>
  </si>
  <si>
    <t>76, 76</t>
  </si>
  <si>
    <t>B130710</t>
  </si>
  <si>
    <t>A3</t>
  </si>
  <si>
    <t>122</t>
  </si>
  <si>
    <t>B110156</t>
  </si>
  <si>
    <t>73.6, 74.25, 73.6</t>
  </si>
  <si>
    <t>B550265</t>
  </si>
  <si>
    <t>111, 118</t>
  </si>
  <si>
    <t>B130718</t>
  </si>
  <si>
    <t>137, 137</t>
  </si>
  <si>
    <t>B130719</t>
  </si>
  <si>
    <t>131, 131</t>
  </si>
  <si>
    <t>B130721</t>
  </si>
  <si>
    <t>138, 126</t>
  </si>
  <si>
    <t>B530316</t>
  </si>
  <si>
    <t>B530319</t>
  </si>
  <si>
    <t>115, 115</t>
  </si>
  <si>
    <t>B530325</t>
  </si>
  <si>
    <t>110, 110</t>
  </si>
  <si>
    <t>B670345</t>
  </si>
  <si>
    <t>129, 129</t>
  </si>
  <si>
    <t>B700409</t>
  </si>
  <si>
    <t>A4</t>
  </si>
  <si>
    <t>112.3, 113.3, 96.5, 112.8, 112</t>
  </si>
  <si>
    <t>B130701</t>
  </si>
  <si>
    <t>134</t>
  </si>
  <si>
    <t>B130708</t>
  </si>
  <si>
    <t>75, 75</t>
  </si>
  <si>
    <t>B130711</t>
  </si>
  <si>
    <t>112</t>
  </si>
  <si>
    <t>B130572</t>
  </si>
  <si>
    <t>123, 123</t>
  </si>
  <si>
    <t>B550266</t>
  </si>
  <si>
    <t>117, 117</t>
  </si>
  <si>
    <t>B130726</t>
  </si>
  <si>
    <t>B490181</t>
  </si>
  <si>
    <t>84</t>
  </si>
  <si>
    <t>B550258</t>
  </si>
  <si>
    <t>120, 120</t>
  </si>
  <si>
    <t>B620045</t>
  </si>
  <si>
    <t>Miscellaneous</t>
  </si>
  <si>
    <t>115.37, 116, 116, 116, 115.37</t>
  </si>
  <si>
    <t>B430061</t>
  </si>
  <si>
    <t>138</t>
  </si>
  <si>
    <t>B530357</t>
  </si>
  <si>
    <t>Hammerhead Type 2</t>
  </si>
  <si>
    <t>120, 118, 118, 118, 118, 128</t>
  </si>
  <si>
    <t>B530358</t>
  </si>
  <si>
    <t>120, 118, 118, 118, 108, 128</t>
  </si>
  <si>
    <t>B320215</t>
  </si>
  <si>
    <t>B180229</t>
  </si>
  <si>
    <t>71</t>
  </si>
  <si>
    <t>B580128</t>
  </si>
  <si>
    <t>98</t>
  </si>
  <si>
    <t>B360214</t>
  </si>
  <si>
    <t>141</t>
  </si>
  <si>
    <t>B380146</t>
  </si>
  <si>
    <t>47</t>
  </si>
  <si>
    <t>B610239</t>
  </si>
  <si>
    <t>54</t>
  </si>
  <si>
    <t>B300133</t>
  </si>
  <si>
    <t>B180226</t>
  </si>
  <si>
    <t>85</t>
  </si>
  <si>
    <t>B020070</t>
  </si>
  <si>
    <t>124</t>
  </si>
  <si>
    <t>B130705</t>
  </si>
  <si>
    <t>B330129</t>
  </si>
  <si>
    <t>58</t>
  </si>
  <si>
    <t>B500082</t>
  </si>
  <si>
    <t>92.6, 93.25, 92.6</t>
  </si>
  <si>
    <t>B360230</t>
  </si>
  <si>
    <t>B050408</t>
  </si>
  <si>
    <t>95</t>
  </si>
  <si>
    <t>B050409</t>
  </si>
  <si>
    <t>B430060</t>
  </si>
  <si>
    <t>72, 114, 59</t>
  </si>
  <si>
    <t>B140217</t>
  </si>
  <si>
    <t>B700407</t>
  </si>
  <si>
    <t>90, 125, 135, 90</t>
  </si>
  <si>
    <t>B400766</t>
  </si>
  <si>
    <t>58, 58</t>
  </si>
  <si>
    <t>C333029</t>
  </si>
  <si>
    <t>C380639</t>
  </si>
  <si>
    <t>C332015</t>
  </si>
  <si>
    <t>B230176</t>
  </si>
  <si>
    <t>C132078</t>
  </si>
  <si>
    <t>C710046</t>
  </si>
  <si>
    <t>B120187</t>
  </si>
  <si>
    <t>B120188</t>
  </si>
  <si>
    <t>C120167</t>
  </si>
  <si>
    <t>B320041</t>
  </si>
  <si>
    <t>C133078</t>
  </si>
  <si>
    <t>B700292</t>
  </si>
  <si>
    <t>C133076</t>
  </si>
  <si>
    <t>B560223</t>
  </si>
  <si>
    <t>C562031</t>
  </si>
  <si>
    <t>C420108</t>
  </si>
  <si>
    <t>C420109</t>
  </si>
  <si>
    <t>C320099</t>
  </si>
  <si>
    <t>B410304</t>
  </si>
  <si>
    <t>C410136</t>
  </si>
  <si>
    <t>C660106</t>
  </si>
  <si>
    <t>C030054</t>
  </si>
  <si>
    <t>S700245</t>
  </si>
  <si>
    <t>S110025</t>
  </si>
  <si>
    <t>Cantilever (MN Type)</t>
  </si>
  <si>
    <t>S370048</t>
  </si>
  <si>
    <t>S370049</t>
  </si>
  <si>
    <t>S700202</t>
  </si>
  <si>
    <t>S400865</t>
  </si>
  <si>
    <t>S400866</t>
  </si>
  <si>
    <t>S400867</t>
  </si>
  <si>
    <t>S400868</t>
  </si>
  <si>
    <t>S320054</t>
  </si>
  <si>
    <t>S320065</t>
  </si>
  <si>
    <t>Cantilever (WI Type)</t>
  </si>
  <si>
    <t>S130400</t>
  </si>
  <si>
    <t>S670972</t>
  </si>
  <si>
    <t>S700214</t>
  </si>
  <si>
    <t>S700215</t>
  </si>
  <si>
    <t>S700216</t>
  </si>
  <si>
    <t>S400863</t>
  </si>
  <si>
    <t>S400864</t>
  </si>
  <si>
    <t>S130447</t>
  </si>
  <si>
    <t>S130396</t>
  </si>
  <si>
    <t>S130398</t>
  </si>
  <si>
    <t>S700257</t>
  </si>
  <si>
    <t>S440136</t>
  </si>
  <si>
    <t>S440143</t>
  </si>
  <si>
    <t>S050388</t>
  </si>
  <si>
    <t>Full Span</t>
  </si>
  <si>
    <t>S530097</t>
  </si>
  <si>
    <t>S530098</t>
  </si>
  <si>
    <t>S530099</t>
  </si>
  <si>
    <t>S530100</t>
  </si>
  <si>
    <t>S700213</t>
  </si>
  <si>
    <t>S400455</t>
  </si>
  <si>
    <t>S700206</t>
  </si>
  <si>
    <t>S700209</t>
  </si>
  <si>
    <t>S700254</t>
  </si>
  <si>
    <t>Full Span (MN Type)</t>
  </si>
  <si>
    <t>S130399</t>
  </si>
  <si>
    <t>S700243</t>
  </si>
  <si>
    <t>S700244</t>
  </si>
  <si>
    <t>S700246</t>
  </si>
  <si>
    <t>S700247</t>
  </si>
  <si>
    <t>CIP Facing (MSE)</t>
  </si>
  <si>
    <t>R400604</t>
  </si>
  <si>
    <t>R400605</t>
  </si>
  <si>
    <t>R400621</t>
  </si>
  <si>
    <t>R300059</t>
  </si>
  <si>
    <t>R660036</t>
  </si>
  <si>
    <t>R640020</t>
  </si>
  <si>
    <t>R440022</t>
  </si>
  <si>
    <t>R030012</t>
  </si>
  <si>
    <t>R030013</t>
  </si>
  <si>
    <t>R380007</t>
  </si>
  <si>
    <t>R380008</t>
  </si>
  <si>
    <t>R560034</t>
  </si>
  <si>
    <t>R710022</t>
  </si>
  <si>
    <t>R130251</t>
  </si>
  <si>
    <t>R130252</t>
  </si>
  <si>
    <t>R130253</t>
  </si>
  <si>
    <t>R120050</t>
  </si>
  <si>
    <t>R530032</t>
  </si>
  <si>
    <t>R530033</t>
  </si>
  <si>
    <t>R130257</t>
  </si>
  <si>
    <t>R130258</t>
  </si>
  <si>
    <t>R130259</t>
  </si>
  <si>
    <t>R700106</t>
  </si>
  <si>
    <t>R700107</t>
  </si>
  <si>
    <t>R700108</t>
  </si>
  <si>
    <t>R700109</t>
  </si>
  <si>
    <t>R700110</t>
  </si>
  <si>
    <t>R130264</t>
  </si>
  <si>
    <t>R130265</t>
  </si>
  <si>
    <t>R130269</t>
  </si>
  <si>
    <t>R130271</t>
  </si>
  <si>
    <t>R130254</t>
  </si>
  <si>
    <t>R130262</t>
  </si>
  <si>
    <t>R130263</t>
  </si>
  <si>
    <t>R490026</t>
  </si>
  <si>
    <t>R490027</t>
  </si>
  <si>
    <t>Sheet Pile</t>
  </si>
  <si>
    <t>R320065</t>
  </si>
  <si>
    <t>Soldier Pile</t>
  </si>
  <si>
    <t>R660037</t>
  </si>
  <si>
    <t>R660038</t>
  </si>
  <si>
    <t>Structure Number</t>
  </si>
  <si>
    <t>2016 Year End Structure Cost Summary</t>
  </si>
  <si>
    <t>Concrete Haunched Slabs - Stream Crossings</t>
  </si>
  <si>
    <t>Pier Type</t>
  </si>
  <si>
    <t>Steel Plate Girders - Stream Crossings</t>
  </si>
  <si>
    <t>Retaining Walls</t>
  </si>
  <si>
    <t>Modular Wall</t>
  </si>
  <si>
    <t>MSE Wall Block</t>
  </si>
  <si>
    <t>MSE Precast Panel</t>
  </si>
  <si>
    <t>Box Cell Size</t>
  </si>
  <si>
    <t>W</t>
  </si>
  <si>
    <t>H</t>
  </si>
  <si>
    <t>Total Lin. Ft (Barrel Length)</t>
  </si>
  <si>
    <t>Total Cost $</t>
  </si>
  <si>
    <t>Total Lin. Ft Cost</t>
  </si>
  <si>
    <t>1 Cell</t>
  </si>
  <si>
    <t>2 Cell</t>
  </si>
  <si>
    <t>3 Cell</t>
  </si>
  <si>
    <t>Letting Date</t>
  </si>
  <si>
    <t>Box Culvert - New Box</t>
  </si>
  <si>
    <t>Box Girder - Stream Crossing</t>
  </si>
  <si>
    <t>Abut. Type</t>
  </si>
  <si>
    <t>No Span</t>
  </si>
  <si>
    <t>On System</t>
  </si>
  <si>
    <t>Off System</t>
  </si>
  <si>
    <t>Total Area</t>
  </si>
  <si>
    <t>TOTAL</t>
  </si>
  <si>
    <t>No. Bridges</t>
  </si>
  <si>
    <t>Total Sq. Ft. Cost</t>
  </si>
  <si>
    <t>Super Sq. Ft. Cost</t>
  </si>
  <si>
    <t>Super Cost</t>
  </si>
  <si>
    <t>Total Structures Cost</t>
  </si>
  <si>
    <t>Total Super Cost</t>
  </si>
  <si>
    <t>TOTALS</t>
  </si>
  <si>
    <t>ON SYSTEM</t>
  </si>
  <si>
    <t>OFF SYSTEM</t>
  </si>
  <si>
    <t>TOTAL SYSTEM</t>
  </si>
  <si>
    <t>Prestressed I-Girder - Stream Crossings</t>
  </si>
  <si>
    <t>Concrete Tower</t>
  </si>
  <si>
    <t>Arm Length ft</t>
  </si>
  <si>
    <t>Cost per Lin Ft</t>
  </si>
  <si>
    <t>Two Columns</t>
  </si>
  <si>
    <t>Single Column</t>
  </si>
  <si>
    <t>Cantilever Signs</t>
  </si>
  <si>
    <t>Concrete Flat Slabs - Stream Crossings</t>
  </si>
  <si>
    <t>Total Lin. Ft</t>
  </si>
  <si>
    <t xml:space="preserve">Total Cost </t>
  </si>
  <si>
    <t xml:space="preserve"> No. Culverts</t>
  </si>
  <si>
    <t xml:space="preserve">         Total Lin. Ft. Cost</t>
  </si>
  <si>
    <t>1 CELL</t>
  </si>
  <si>
    <t>2 CELLS</t>
  </si>
  <si>
    <t>3 CELLS</t>
  </si>
  <si>
    <t>Total Area Sq Ft</t>
  </si>
  <si>
    <t xml:space="preserve"> No. Retaining Walls</t>
  </si>
  <si>
    <t xml:space="preserve">        Total Sq. Ft. Cost</t>
  </si>
  <si>
    <t>Column Type</t>
  </si>
  <si>
    <t>No. Structures</t>
  </si>
  <si>
    <t>Total Lin Ft</t>
  </si>
  <si>
    <t>Cost per Lin. Ft</t>
  </si>
  <si>
    <t>Total Avg. Cost</t>
  </si>
  <si>
    <t>Full Span (WI Type)</t>
  </si>
  <si>
    <t>Full Span Signs</t>
  </si>
  <si>
    <t>Pipe Culvert - New Pipe</t>
  </si>
  <si>
    <t>Butterfly (2-Signs)</t>
  </si>
  <si>
    <t>Butterfly (1-sign)</t>
  </si>
  <si>
    <t>Butterfly (2-sign)</t>
  </si>
  <si>
    <t>Butterfly Signs</t>
  </si>
  <si>
    <t>Concrete Haunched Slabs - Grade Separations</t>
  </si>
  <si>
    <t>Prestressed I-Girder - Grade Separations</t>
  </si>
  <si>
    <t>Prestressed I-Girder - Pedestrian Crossings</t>
  </si>
  <si>
    <t>Steel Plate Girders - Grade Separations</t>
  </si>
  <si>
    <t>Box Culvert - Extensions</t>
  </si>
  <si>
    <t>B700401</t>
  </si>
  <si>
    <t>xxxxx</t>
  </si>
  <si>
    <t>B700406</t>
  </si>
  <si>
    <t>Modular Block Wall (Gravity)</t>
  </si>
  <si>
    <t>B470405</t>
  </si>
  <si>
    <t>Concrete Overlay</t>
  </si>
  <si>
    <t>Deck Replacement</t>
  </si>
  <si>
    <t>Hot Mix Asphalitc Overlay</t>
  </si>
  <si>
    <t>Widening</t>
  </si>
  <si>
    <t>Joint Repair</t>
  </si>
  <si>
    <t>Paint</t>
  </si>
  <si>
    <t>Polymer Modified Asphaltic Overlay</t>
  </si>
  <si>
    <t>Polyester Polymer Concrete Overlay</t>
  </si>
  <si>
    <t>Polymer Overlay</t>
  </si>
  <si>
    <t>B270021</t>
  </si>
  <si>
    <t>41, 55, 41</t>
  </si>
  <si>
    <t>B290050</t>
  </si>
  <si>
    <t>38.5, 72, 72, 38.5</t>
  </si>
  <si>
    <t>B360037</t>
  </si>
  <si>
    <t>107.5, 107.5</t>
  </si>
  <si>
    <t>B360042</t>
  </si>
  <si>
    <t>46, 86.5, 46</t>
  </si>
  <si>
    <t>B360043</t>
  </si>
  <si>
    <t>145, 152</t>
  </si>
  <si>
    <t>B360045</t>
  </si>
  <si>
    <t>109, 117, 117</t>
  </si>
  <si>
    <t>B360059</t>
  </si>
  <si>
    <t>105.5, 112</t>
  </si>
  <si>
    <t>B360061</t>
  </si>
  <si>
    <t>B360062</t>
  </si>
  <si>
    <t>133.5, 122.5</t>
  </si>
  <si>
    <t>B360065</t>
  </si>
  <si>
    <t>35.5, 79, 35.5</t>
  </si>
  <si>
    <t>B360066</t>
  </si>
  <si>
    <t>B360067</t>
  </si>
  <si>
    <t>46, 61, 46</t>
  </si>
  <si>
    <t>B360068</t>
  </si>
  <si>
    <t>B360069</t>
  </si>
  <si>
    <t>122, 122</t>
  </si>
  <si>
    <t>B360070</t>
  </si>
  <si>
    <t>76, 80</t>
  </si>
  <si>
    <t>B360071</t>
  </si>
  <si>
    <t>B360074</t>
  </si>
  <si>
    <t>109.5, 115</t>
  </si>
  <si>
    <t>B360110</t>
  </si>
  <si>
    <t>33.5, 55, 38</t>
  </si>
  <si>
    <t>B360111</t>
  </si>
  <si>
    <t>118.5</t>
  </si>
  <si>
    <t>B490029</t>
  </si>
  <si>
    <t>77, 78.5</t>
  </si>
  <si>
    <t>B490030</t>
  </si>
  <si>
    <t>B710039</t>
  </si>
  <si>
    <t>65, 72.5, 58.5</t>
  </si>
  <si>
    <t>B110033</t>
  </si>
  <si>
    <t>43, 82.5, 82.5, 39.2</t>
  </si>
  <si>
    <t>B110035</t>
  </si>
  <si>
    <t>35.75, 68.75, 68.75, 35.75</t>
  </si>
  <si>
    <t>B110037</t>
  </si>
  <si>
    <t>35.6, 73.4, 73.4, 35.6</t>
  </si>
  <si>
    <t>B110039</t>
  </si>
  <si>
    <t>B130268</t>
  </si>
  <si>
    <t>95, 98.5</t>
  </si>
  <si>
    <t>B130269</t>
  </si>
  <si>
    <t>B130270</t>
  </si>
  <si>
    <t>B130271</t>
  </si>
  <si>
    <t>B130272</t>
  </si>
  <si>
    <t>84.5, 86</t>
  </si>
  <si>
    <t>B130273</t>
  </si>
  <si>
    <t>B130275</t>
  </si>
  <si>
    <t>80, 77</t>
  </si>
  <si>
    <t>B130276</t>
  </si>
  <si>
    <t>B290043</t>
  </si>
  <si>
    <t>B690013</t>
  </si>
  <si>
    <t>100, 100</t>
  </si>
  <si>
    <t>B690015</t>
  </si>
  <si>
    <t>B690016</t>
  </si>
  <si>
    <t>104.5, 104.5</t>
  </si>
  <si>
    <t>B050187</t>
  </si>
  <si>
    <t>36.5, 60, 36.5</t>
  </si>
  <si>
    <t>B050188</t>
  </si>
  <si>
    <t>B050194</t>
  </si>
  <si>
    <t>108.5, 100.5, 100.5, 130</t>
  </si>
  <si>
    <t>B050240</t>
  </si>
  <si>
    <t>33, 65, 33</t>
  </si>
  <si>
    <t>B050241</t>
  </si>
  <si>
    <t>B050242</t>
  </si>
  <si>
    <t>132.5, 122</t>
  </si>
  <si>
    <t>B050243</t>
  </si>
  <si>
    <t>60, 110.5, 60</t>
  </si>
  <si>
    <t>B050244</t>
  </si>
  <si>
    <t>61.5, 110.5, 54</t>
  </si>
  <si>
    <t>B050245</t>
  </si>
  <si>
    <t>36.5, 65, 33</t>
  </si>
  <si>
    <t>B050246</t>
  </si>
  <si>
    <t>38.5, 65, 35</t>
  </si>
  <si>
    <t>B050247</t>
  </si>
  <si>
    <t>39.5, 67, 39.5</t>
  </si>
  <si>
    <t>B050248</t>
  </si>
  <si>
    <t>50.5, 66, 50.6</t>
  </si>
  <si>
    <t>B050254</t>
  </si>
  <si>
    <t>119.5, 119.5</t>
  </si>
  <si>
    <t>B360040</t>
  </si>
  <si>
    <t>29.5, 58.5, 29.5</t>
  </si>
  <si>
    <t>B360041</t>
  </si>
  <si>
    <t>26.5, 60, 26.5</t>
  </si>
  <si>
    <t>B360046</t>
  </si>
  <si>
    <t>107.5, 117, 117</t>
  </si>
  <si>
    <t>B360048</t>
  </si>
  <si>
    <t>B360050</t>
  </si>
  <si>
    <t>95.5, 95.5</t>
  </si>
  <si>
    <t>B360051</t>
  </si>
  <si>
    <t>B360052</t>
  </si>
  <si>
    <t>35.5, 66, 35.5</t>
  </si>
  <si>
    <t>B360053</t>
  </si>
  <si>
    <t>44, 66, 44</t>
  </si>
  <si>
    <t>B360056</t>
  </si>
  <si>
    <t>30.6, 57, 30.5</t>
  </si>
  <si>
    <t>B360057</t>
  </si>
  <si>
    <t>B490018</t>
  </si>
  <si>
    <t>31.5, 31.5</t>
  </si>
  <si>
    <t>B490019</t>
  </si>
  <si>
    <t>B090099</t>
  </si>
  <si>
    <t>130.3, 131, 131, 131, 131, 130.3</t>
  </si>
  <si>
    <t>B030072</t>
  </si>
  <si>
    <t>102</t>
  </si>
  <si>
    <t>B030073</t>
  </si>
  <si>
    <t>87</t>
  </si>
  <si>
    <t>B060040</t>
  </si>
  <si>
    <t>65</t>
  </si>
  <si>
    <t>B610058</t>
  </si>
  <si>
    <t>64, 64</t>
  </si>
  <si>
    <t>P560717</t>
  </si>
  <si>
    <t>B050080</t>
  </si>
  <si>
    <t>62, 62</t>
  </si>
  <si>
    <t>B360047</t>
  </si>
  <si>
    <t>B370155</t>
  </si>
  <si>
    <t>30, 65.5, 42.5</t>
  </si>
  <si>
    <t>B370158</t>
  </si>
  <si>
    <t>53.5, 111, 71</t>
  </si>
  <si>
    <t>B370159</t>
  </si>
  <si>
    <t>58.5, 111, 76.5</t>
  </si>
  <si>
    <t>B280046</t>
  </si>
  <si>
    <t>36.5, 69, 69, 36.5</t>
  </si>
  <si>
    <t>B640123</t>
  </si>
  <si>
    <t>44.5, 64, 33.5</t>
  </si>
  <si>
    <t>B130091</t>
  </si>
  <si>
    <t>43, 56.5, 56.5, 43</t>
  </si>
  <si>
    <t>B130092</t>
  </si>
  <si>
    <t>B130093</t>
  </si>
  <si>
    <t>54, 67, 54</t>
  </si>
  <si>
    <t>B130094</t>
  </si>
  <si>
    <t>B130297</t>
  </si>
  <si>
    <t>54.3, 55, 54.3</t>
  </si>
  <si>
    <t>B320067</t>
  </si>
  <si>
    <t>70.8, 86.6, 94.9,78.1, 58.6</t>
  </si>
  <si>
    <t>B050189</t>
  </si>
  <si>
    <t>136, 136.5</t>
  </si>
  <si>
    <t>B610050</t>
  </si>
  <si>
    <t>61.6, 62.3, 61.6</t>
  </si>
  <si>
    <t>B160022</t>
  </si>
  <si>
    <t>59.6, 60.2, 60.2, 59.6</t>
  </si>
  <si>
    <t>P440713</t>
  </si>
  <si>
    <t>87.77, 88.39, 93.77</t>
  </si>
  <si>
    <t>B180087</t>
  </si>
  <si>
    <t>68</t>
  </si>
  <si>
    <t>B050053</t>
  </si>
  <si>
    <t>B670080</t>
  </si>
  <si>
    <t>31.5, 47.5, 31.5</t>
  </si>
  <si>
    <t>B670082</t>
  </si>
  <si>
    <t>31, 41.5, 31</t>
  </si>
  <si>
    <t>B530073</t>
  </si>
  <si>
    <t>50, 57, 45</t>
  </si>
  <si>
    <t>B700115</t>
  </si>
  <si>
    <t>83.5, 83.5</t>
  </si>
  <si>
    <t>B700116</t>
  </si>
  <si>
    <t>B130208</t>
  </si>
  <si>
    <t>27, 27</t>
  </si>
  <si>
    <t>B180089</t>
  </si>
  <si>
    <t>45</t>
  </si>
  <si>
    <t>B510038</t>
  </si>
  <si>
    <t>B530101</t>
  </si>
  <si>
    <t>B530102</t>
  </si>
  <si>
    <t>82</t>
  </si>
  <si>
    <t>B260014</t>
  </si>
  <si>
    <t>42.5, 42.5</t>
  </si>
  <si>
    <t>B500061</t>
  </si>
  <si>
    <t>B110030</t>
  </si>
  <si>
    <t>34.8, 69.8, 69.8, 34.8</t>
  </si>
  <si>
    <t>B090046</t>
  </si>
  <si>
    <t>108, 108</t>
  </si>
  <si>
    <t>B090047</t>
  </si>
  <si>
    <t>91.5, 90</t>
  </si>
  <si>
    <t>B160012</t>
  </si>
  <si>
    <t>73, 73, 79, 79, 51.7, 85, 85, 85</t>
  </si>
  <si>
    <t>B130016</t>
  </si>
  <si>
    <t>77, 77</t>
  </si>
  <si>
    <t>B130191</t>
  </si>
  <si>
    <t>B130280</t>
  </si>
  <si>
    <t>66.5, 82.5, 66.5</t>
  </si>
  <si>
    <t>B130310</t>
  </si>
  <si>
    <t>46, 76, 76, 46</t>
  </si>
  <si>
    <t>B490042</t>
  </si>
  <si>
    <t>111, 104</t>
  </si>
  <si>
    <t>B490043</t>
  </si>
  <si>
    <t>B490044</t>
  </si>
  <si>
    <t>B490047</t>
  </si>
  <si>
    <t>B490050</t>
  </si>
  <si>
    <t>104, 111</t>
  </si>
  <si>
    <t>B640007</t>
  </si>
  <si>
    <t>B320082</t>
  </si>
  <si>
    <t>124, 158, 158, 124</t>
  </si>
  <si>
    <t>B490022</t>
  </si>
  <si>
    <t>40.5, 55.5, 40.5</t>
  </si>
  <si>
    <t>B490023</t>
  </si>
  <si>
    <t>B090061</t>
  </si>
  <si>
    <t>32, 52.5, 31</t>
  </si>
  <si>
    <t>B090062</t>
  </si>
  <si>
    <t>B090064</t>
  </si>
  <si>
    <t>36, 66.5, 35</t>
  </si>
  <si>
    <t>B090065</t>
  </si>
  <si>
    <t>B090076</t>
  </si>
  <si>
    <t>30.5, 52.5, 31.5</t>
  </si>
  <si>
    <t>B090077</t>
  </si>
  <si>
    <t>B370179</t>
  </si>
  <si>
    <t>150</t>
  </si>
  <si>
    <t>B370180</t>
  </si>
  <si>
    <t>155</t>
  </si>
  <si>
    <t>B370181</t>
  </si>
  <si>
    <t>135</t>
  </si>
  <si>
    <t>B370182</t>
  </si>
  <si>
    <t>130</t>
  </si>
  <si>
    <t>B270046</t>
  </si>
  <si>
    <t>43, 92.3, 89.8, 66.5</t>
  </si>
  <si>
    <t>B160010</t>
  </si>
  <si>
    <t>53, 77, 53</t>
  </si>
  <si>
    <t>B160011</t>
  </si>
  <si>
    <t>46, 57, 46</t>
  </si>
  <si>
    <t>B700130</t>
  </si>
  <si>
    <t>105, 100</t>
  </si>
  <si>
    <t>B700131</t>
  </si>
  <si>
    <t>135.5', 140'</t>
  </si>
  <si>
    <t>B700132</t>
  </si>
  <si>
    <t>135.37, 139.87</t>
  </si>
  <si>
    <t>B670014</t>
  </si>
  <si>
    <t>50, 62.5, 62.5, 50</t>
  </si>
  <si>
    <t>B670140</t>
  </si>
  <si>
    <t>46, 62.5, 62.5, 49.5</t>
  </si>
  <si>
    <t>B300073</t>
  </si>
  <si>
    <t>46, 53, 46</t>
  </si>
  <si>
    <t>B300074</t>
  </si>
  <si>
    <t>B580061</t>
  </si>
  <si>
    <t>107, 107</t>
  </si>
  <si>
    <t>B580062</t>
  </si>
  <si>
    <t>B580077</t>
  </si>
  <si>
    <t>109, 109</t>
  </si>
  <si>
    <t>B580099</t>
  </si>
  <si>
    <t>103, 103</t>
  </si>
  <si>
    <t>82.5, 82.5, 98, 105, 97.1, 138, 140, 158, 118.7, 118.7, 118.7, 118.8</t>
  </si>
  <si>
    <t>B700405</t>
  </si>
  <si>
    <t>115, 150, 150, 115, 125, 155, 140, 155, 158, 170, 145.75, 269.3, 211.3, 177</t>
  </si>
  <si>
    <t>115, 115, 115, 110, 99.6, 103, 103, 103, 83</t>
  </si>
  <si>
    <t>B400830</t>
  </si>
  <si>
    <t>114.85</t>
  </si>
  <si>
    <t>B400831</t>
  </si>
  <si>
    <t>115.37</t>
  </si>
  <si>
    <t>B690022</t>
  </si>
  <si>
    <t>87, 87</t>
  </si>
  <si>
    <t>B690023</t>
  </si>
  <si>
    <t>B050165</t>
  </si>
  <si>
    <t>81</t>
  </si>
  <si>
    <t>B050200</t>
  </si>
  <si>
    <t>B440071</t>
  </si>
  <si>
    <t>95.4</t>
  </si>
  <si>
    <t>B440072</t>
  </si>
  <si>
    <t>B440073</t>
  </si>
  <si>
    <t>101.7</t>
  </si>
  <si>
    <t>B440074</t>
  </si>
  <si>
    <t>B440159</t>
  </si>
  <si>
    <t>B440160</t>
  </si>
  <si>
    <t>68, 68</t>
  </si>
  <si>
    <t>B700400</t>
  </si>
  <si>
    <t>93.5, 113, 104, 144.6, 144.6, 132.62, 158, 132</t>
  </si>
  <si>
    <t>B700402</t>
  </si>
  <si>
    <t>82, 88, 95, 95, 81, 58</t>
  </si>
  <si>
    <t>B700410</t>
  </si>
  <si>
    <t>36.9, 83.1, 36.27</t>
  </si>
  <si>
    <t>B700411</t>
  </si>
  <si>
    <t>33.9, 83.1, 28.4</t>
  </si>
  <si>
    <t>B700420</t>
  </si>
  <si>
    <t>82, 88</t>
  </si>
  <si>
    <t>B700421</t>
  </si>
  <si>
    <t>B540065</t>
  </si>
  <si>
    <t>134.1, 135, 134.1</t>
  </si>
  <si>
    <t>B090072</t>
  </si>
  <si>
    <t>48.1, 48.8, 48.1</t>
  </si>
  <si>
    <t>B090073</t>
  </si>
  <si>
    <t>B090074</t>
  </si>
  <si>
    <t>42.2, 42.5, 42.2</t>
  </si>
  <si>
    <t>B090075</t>
  </si>
  <si>
    <t>B090079</t>
  </si>
  <si>
    <t>86</t>
  </si>
  <si>
    <t>B090080</t>
  </si>
  <si>
    <t>78</t>
  </si>
  <si>
    <t>B340003</t>
  </si>
  <si>
    <t>57.1</t>
  </si>
  <si>
    <t>B270022</t>
  </si>
  <si>
    <t>B270148</t>
  </si>
  <si>
    <t>B270149</t>
  </si>
  <si>
    <t>B700061</t>
  </si>
  <si>
    <t>100.9, 148.3, 148.3, 148.9, 142.4, 147.1, 178, 178, 178, 178, 178, 225, 178, 178, 178, 178, 178, 178, 178, 139.8, 121</t>
  </si>
  <si>
    <t>B670010</t>
  </si>
  <si>
    <t>B700403</t>
  </si>
  <si>
    <t>126, 158 (2-21), 126</t>
  </si>
  <si>
    <t>B090146</t>
  </si>
  <si>
    <t>100, 100, 159.5, 159.5, 159.5, 159.5, 105, 105, 60</t>
  </si>
  <si>
    <t>B090147</t>
  </si>
  <si>
    <t>66, 95, 95, 159.5, 159.5, 159.5, 159.5, 83, 83, 60, 60</t>
  </si>
  <si>
    <t>Wing Replacement</t>
  </si>
  <si>
    <t>B100151</t>
  </si>
  <si>
    <t>118, 118</t>
  </si>
  <si>
    <t>B320154</t>
  </si>
  <si>
    <t>C090014</t>
  </si>
  <si>
    <t>B300054</t>
  </si>
  <si>
    <t>45, 45.3, 45</t>
  </si>
  <si>
    <t>B100017</t>
  </si>
  <si>
    <t>B100146</t>
  </si>
  <si>
    <t>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</si>
</sst>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;\(\$#,##0.00\)"/>
    <numFmt numFmtId="165" formatCode="&quot;$&quot;#,##0.00"/>
    <numFmt numFmtId="166" formatCode="&quot;$&quot;#,##0.00;\(&quot;$&quot;#,##0.00\)"/>
    <numFmt numFmtId="167" formatCode="0.00_)"/>
    <numFmt numFmtId="168" formatCode="0_)"/>
    <numFmt numFmtId="169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indexed="22"/>
        <bgColor indexed="0"/>
      </patternFill>
    </fill>
  </fills>
  <borders count="1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auto="1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0D7E5"/>
      </right>
      <top style="thin">
        <color rgb="FFD0D7E5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auto="1"/>
      </bottom>
      <diagonal/>
    </border>
    <border>
      <left style="thin">
        <color rgb="FFD0D7E5"/>
      </left>
      <right style="thin">
        <color auto="1"/>
      </right>
      <top style="thin">
        <color rgb="FFD0D7E5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1"/>
      </right>
      <top style="thin">
        <color rgb="FFD0D7E5"/>
      </top>
      <bottom style="thin">
        <color rgb="FFD0D7E5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rgb="FFD0D7E5"/>
      </right>
      <top style="thin">
        <color rgb="FFD0D7E5"/>
      </top>
      <bottom style="thin">
        <color theme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theme="1"/>
      </bottom>
      <diagonal/>
    </border>
    <border>
      <left style="thin">
        <color rgb="FFD0D7E5"/>
      </left>
      <right style="thin">
        <color theme="1"/>
      </right>
      <top style="thin">
        <color rgb="FFD0D7E5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rgb="FFD0D7E5"/>
      </left>
      <right style="thin">
        <color auto="1"/>
      </right>
      <top style="thin">
        <color auto="1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/>
      <right/>
      <top/>
      <bottom style="thin">
        <color rgb="FFD0D7E5"/>
      </bottom>
      <diagonal/>
    </border>
    <border>
      <left/>
      <right style="thin">
        <color rgb="FFD0D7E5"/>
      </right>
      <top style="thin">
        <color auto="1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0D7E5"/>
      </right>
      <top style="thin">
        <color auto="1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auto="1"/>
      </top>
      <bottom/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auto="1"/>
      </top>
      <bottom style="thin">
        <color rgb="FFD0D7E5"/>
      </bottom>
      <diagonal/>
    </border>
    <border>
      <left style="thin">
        <color auto="1"/>
      </left>
      <right style="thin">
        <color rgb="FFD0D7E5"/>
      </right>
      <top style="thin">
        <color rgb="FFD0D7E5"/>
      </top>
      <bottom style="thin">
        <color theme="1"/>
      </bottom>
      <diagonal/>
    </border>
    <border>
      <left style="thin">
        <color rgb="FFD0D7E5"/>
      </left>
      <right style="thin">
        <color rgb="FFD0D7E5"/>
      </right>
      <top/>
      <bottom style="thin">
        <color theme="1"/>
      </bottom>
      <diagonal/>
    </border>
    <border>
      <left style="thin">
        <color rgb="FFD0D7E5"/>
      </left>
      <right style="thin">
        <color auto="1"/>
      </right>
      <top style="thin">
        <color rgb="FFD0D7E5"/>
      </top>
      <bottom style="thin">
        <color theme="1"/>
      </bottom>
      <diagonal/>
    </border>
    <border>
      <left/>
      <right style="thin">
        <color rgb="FFD0D7E5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rgb="FFD0D7E5"/>
      </bottom>
      <diagonal/>
    </border>
    <border>
      <left style="thin">
        <color auto="1"/>
      </left>
      <right style="thin">
        <color indexed="22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indexed="22"/>
      </right>
      <top style="thin">
        <color rgb="FFD0D7E5"/>
      </top>
      <bottom style="thin">
        <color theme="1"/>
      </bottom>
      <diagonal/>
    </border>
    <border>
      <left style="thin">
        <color rgb="FFD0D7E5"/>
      </left>
      <right style="thin">
        <color auto="1"/>
      </right>
      <top style="thin">
        <color auto="1"/>
      </top>
      <bottom style="thin">
        <color rgb="FFD0D7E5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rgb="FFD0D7E5"/>
      </right>
      <top style="thin">
        <color rgb="FFD0D7E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theme="1"/>
      </right>
      <top style="thin">
        <color rgb="FFD0D7E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rgb="FFD0D7E5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indexed="64"/>
      </bottom>
      <diagonal/>
    </border>
    <border>
      <left style="thin">
        <color rgb="FFD0D7E5"/>
      </left>
      <right style="thin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rgb="FFD0D7E5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/>
      <bottom style="thin">
        <color rgb="FFD0D7E5"/>
      </bottom>
      <diagonal/>
    </border>
    <border>
      <left style="thin">
        <color rgb="FFD0D7E5"/>
      </left>
      <right style="thin">
        <color auto="1"/>
      </right>
      <top/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rgb="FFD0D7E5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auto="1"/>
      </top>
      <bottom style="thin">
        <color indexed="22"/>
      </bottom>
      <diagonal/>
    </border>
  </borders>
  <cellStyleXfs count="13">
    <xf numFmtId="0" fontId="0" fillId="0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30" fillId="10" borderId="0"/>
    <xf numFmtId="0" fontId="30" fillId="10" borderId="0"/>
    <xf numFmtId="0" fontId="30" fillId="10" borderId="0"/>
    <xf numFmtId="0" fontId="30" fillId="10" borderId="0"/>
    <xf numFmtId="0" fontId="30" fillId="10" borderId="0"/>
    <xf numFmtId="0" fontId="28" fillId="10" borderId="0"/>
    <xf numFmtId="44" fontId="33" fillId="0" borderId="0" applyFont="0" applyFill="0" applyBorder="0" applyAlignment="0" applyProtection="0"/>
    <xf numFmtId="0" fontId="28" fillId="10" borderId="0"/>
  </cellStyleXfs>
  <cellXfs count="48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14" fontId="4" fillId="5" borderId="4" xfId="0" applyNumberFormat="1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164" fontId="8" fillId="9" borderId="6" xfId="0" applyNumberFormat="1" applyFont="1" applyFill="1" applyBorder="1" applyAlignment="1" applyProtection="1">
      <alignment horizontal="right" vertical="center" wrapText="1"/>
    </xf>
    <xf numFmtId="164" fontId="9" fillId="10" borderId="7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0" fillId="0" borderId="0" xfId="0" applyBorder="1"/>
    <xf numFmtId="0" fontId="7" fillId="8" borderId="12" xfId="0" applyFont="1" applyFill="1" applyBorder="1" applyAlignment="1" applyProtection="1">
      <alignment horizontal="right" vertical="center" wrapText="1"/>
    </xf>
    <xf numFmtId="0" fontId="7" fillId="8" borderId="14" xfId="0" applyFont="1" applyFill="1" applyBorder="1" applyAlignment="1" applyProtection="1">
      <alignment horizontal="right" vertical="center" wrapText="1"/>
    </xf>
    <xf numFmtId="164" fontId="8" fillId="9" borderId="7" xfId="0" applyNumberFormat="1" applyFont="1" applyFill="1" applyBorder="1" applyAlignment="1" applyProtection="1">
      <alignment horizontal="right" vertical="center" wrapText="1"/>
    </xf>
    <xf numFmtId="164" fontId="9" fillId="10" borderId="15" xfId="0" applyNumberFormat="1" applyFont="1" applyFill="1" applyBorder="1" applyAlignment="1" applyProtection="1">
      <alignment horizontal="right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7" fillId="8" borderId="20" xfId="0" applyFont="1" applyFill="1" applyBorder="1" applyAlignment="1" applyProtection="1">
      <alignment horizontal="right" vertical="center" wrapText="1"/>
    </xf>
    <xf numFmtId="164" fontId="8" fillId="9" borderId="21" xfId="0" applyNumberFormat="1" applyFont="1" applyFill="1" applyBorder="1" applyAlignment="1" applyProtection="1">
      <alignment horizontal="right" vertical="center" wrapText="1"/>
    </xf>
    <xf numFmtId="164" fontId="9" fillId="10" borderId="22" xfId="0" applyNumberFormat="1" applyFont="1" applyFill="1" applyBorder="1" applyAlignment="1" applyProtection="1">
      <alignment horizontal="right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11" fillId="0" borderId="0" xfId="0" applyFont="1" applyBorder="1"/>
    <xf numFmtId="0" fontId="0" fillId="0" borderId="0" xfId="0" applyBorder="1" applyAlignment="1"/>
    <xf numFmtId="0" fontId="11" fillId="0" borderId="23" xfId="0" applyFont="1" applyBorder="1"/>
    <xf numFmtId="0" fontId="0" fillId="0" borderId="24" xfId="0" applyBorder="1" applyAlignment="1"/>
    <xf numFmtId="0" fontId="11" fillId="0" borderId="24" xfId="0" applyFont="1" applyBorder="1"/>
    <xf numFmtId="0" fontId="11" fillId="0" borderId="25" xfId="0" applyFont="1" applyBorder="1"/>
    <xf numFmtId="0" fontId="11" fillId="0" borderId="17" xfId="0" applyFont="1" applyBorder="1"/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vertical="center" wrapText="1"/>
    </xf>
    <xf numFmtId="0" fontId="5" fillId="6" borderId="7" xfId="0" applyFont="1" applyFill="1" applyBorder="1" applyAlignment="1" applyProtection="1">
      <alignment horizontal="right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165" fontId="0" fillId="0" borderId="17" xfId="0" applyNumberFormat="1" applyBorder="1"/>
    <xf numFmtId="0" fontId="3" fillId="4" borderId="20" xfId="0" applyFont="1" applyFill="1" applyBorder="1" applyAlignment="1" applyProtection="1">
      <alignment vertical="center" wrapText="1"/>
    </xf>
    <xf numFmtId="0" fontId="5" fillId="6" borderId="21" xfId="0" applyFont="1" applyFill="1" applyBorder="1" applyAlignment="1" applyProtection="1">
      <alignment horizontal="right" vertical="center" wrapText="1"/>
    </xf>
    <xf numFmtId="0" fontId="2" fillId="3" borderId="21" xfId="0" applyFont="1" applyFill="1" applyBorder="1" applyAlignment="1" applyProtection="1">
      <alignment vertical="center" wrapText="1"/>
    </xf>
    <xf numFmtId="165" fontId="0" fillId="0" borderId="19" xfId="0" applyNumberFormat="1" applyBorder="1"/>
    <xf numFmtId="0" fontId="1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7" fillId="8" borderId="33" xfId="0" applyFont="1" applyFill="1" applyBorder="1" applyAlignment="1" applyProtection="1">
      <alignment horizontal="right" vertical="center" wrapText="1"/>
    </xf>
    <xf numFmtId="164" fontId="9" fillId="10" borderId="34" xfId="0" applyNumberFormat="1" applyFont="1" applyFill="1" applyBorder="1" applyAlignment="1" applyProtection="1">
      <alignment horizontal="right" vertical="center" wrapText="1"/>
    </xf>
    <xf numFmtId="0" fontId="0" fillId="0" borderId="35" xfId="0" applyBorder="1"/>
    <xf numFmtId="0" fontId="0" fillId="0" borderId="36" xfId="0" applyBorder="1"/>
    <xf numFmtId="0" fontId="7" fillId="8" borderId="37" xfId="0" applyFont="1" applyFill="1" applyBorder="1" applyAlignment="1" applyProtection="1">
      <alignment horizontal="right" vertical="center" wrapText="1"/>
    </xf>
    <xf numFmtId="164" fontId="8" fillId="9" borderId="38" xfId="0" applyNumberFormat="1" applyFont="1" applyFill="1" applyBorder="1" applyAlignment="1" applyProtection="1">
      <alignment horizontal="right" vertical="center" wrapText="1"/>
    </xf>
    <xf numFmtId="164" fontId="9" fillId="10" borderId="38" xfId="0" applyNumberFormat="1" applyFont="1" applyFill="1" applyBorder="1" applyAlignment="1" applyProtection="1">
      <alignment horizontal="right" vertical="center" wrapText="1"/>
    </xf>
    <xf numFmtId="164" fontId="9" fillId="10" borderId="39" xfId="0" applyNumberFormat="1" applyFont="1" applyFill="1" applyBorder="1" applyAlignment="1" applyProtection="1">
      <alignment horizontal="right" vertic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165" fontId="0" fillId="0" borderId="0" xfId="0" applyNumberFormat="1" applyBorder="1"/>
    <xf numFmtId="165" fontId="0" fillId="0" borderId="41" xfId="0" applyNumberFormat="1" applyBorder="1"/>
    <xf numFmtId="0" fontId="10" fillId="0" borderId="43" xfId="0" applyFont="1" applyBorder="1"/>
    <xf numFmtId="0" fontId="10" fillId="0" borderId="44" xfId="0" applyFont="1" applyBorder="1"/>
    <xf numFmtId="0" fontId="0" fillId="0" borderId="44" xfId="0" applyBorder="1"/>
    <xf numFmtId="164" fontId="0" fillId="0" borderId="41" xfId="0" applyNumberFormat="1" applyBorder="1"/>
    <xf numFmtId="165" fontId="0" fillId="0" borderId="42" xfId="0" applyNumberFormat="1" applyBorder="1"/>
    <xf numFmtId="0" fontId="15" fillId="4" borderId="3" xfId="0" applyFont="1" applyFill="1" applyBorder="1" applyAlignment="1" applyProtection="1">
      <alignment vertical="center" wrapText="1"/>
    </xf>
    <xf numFmtId="0" fontId="18" fillId="0" borderId="0" xfId="0" applyFont="1"/>
    <xf numFmtId="0" fontId="20" fillId="0" borderId="0" xfId="0" applyFont="1"/>
    <xf numFmtId="0" fontId="20" fillId="0" borderId="23" xfId="0" applyFont="1" applyBorder="1"/>
    <xf numFmtId="0" fontId="20" fillId="0" borderId="25" xfId="0" applyFont="1" applyBorder="1"/>
    <xf numFmtId="0" fontId="20" fillId="0" borderId="24" xfId="0" applyFont="1" applyBorder="1"/>
    <xf numFmtId="0" fontId="20" fillId="0" borderId="9" xfId="0" applyFont="1" applyBorder="1"/>
    <xf numFmtId="0" fontId="20" fillId="0" borderId="13" xfId="0" applyFont="1" applyBorder="1"/>
    <xf numFmtId="0" fontId="20" fillId="0" borderId="11" xfId="0" applyFont="1" applyBorder="1"/>
    <xf numFmtId="0" fontId="18" fillId="0" borderId="9" xfId="0" applyFont="1" applyBorder="1"/>
    <xf numFmtId="0" fontId="18" fillId="0" borderId="13" xfId="0" applyFont="1" applyBorder="1"/>
    <xf numFmtId="0" fontId="18" fillId="0" borderId="11" xfId="0" applyFont="1" applyBorder="1"/>
    <xf numFmtId="0" fontId="0" fillId="0" borderId="45" xfId="0" applyBorder="1"/>
    <xf numFmtId="164" fontId="9" fillId="10" borderId="46" xfId="0" applyNumberFormat="1" applyFont="1" applyFill="1" applyBorder="1" applyAlignment="1" applyProtection="1">
      <alignment horizontal="right" vertical="center" wrapText="1"/>
    </xf>
    <xf numFmtId="0" fontId="10" fillId="0" borderId="24" xfId="0" applyFont="1" applyBorder="1"/>
    <xf numFmtId="0" fontId="0" fillId="0" borderId="25" xfId="0" applyBorder="1"/>
    <xf numFmtId="165" fontId="0" fillId="0" borderId="8" xfId="0" applyNumberFormat="1" applyBorder="1"/>
    <xf numFmtId="0" fontId="0" fillId="0" borderId="11" xfId="0" applyBorder="1"/>
    <xf numFmtId="0" fontId="18" fillId="0" borderId="25" xfId="0" applyFont="1" applyBorder="1"/>
    <xf numFmtId="164" fontId="9" fillId="10" borderId="47" xfId="0" applyNumberFormat="1" applyFont="1" applyFill="1" applyBorder="1" applyAlignment="1" applyProtection="1">
      <alignment horizontal="right" vertical="center" wrapText="1"/>
    </xf>
    <xf numFmtId="0" fontId="10" fillId="0" borderId="48" xfId="0" applyFont="1" applyBorder="1"/>
    <xf numFmtId="0" fontId="0" fillId="0" borderId="49" xfId="0" applyBorder="1"/>
    <xf numFmtId="164" fontId="0" fillId="0" borderId="8" xfId="0" applyNumberFormat="1" applyBorder="1"/>
    <xf numFmtId="0" fontId="0" fillId="0" borderId="50" xfId="0" applyBorder="1"/>
    <xf numFmtId="0" fontId="0" fillId="0" borderId="51" xfId="0" applyBorder="1"/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53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10" fillId="0" borderId="35" xfId="0" applyFont="1" applyBorder="1"/>
    <xf numFmtId="0" fontId="10" fillId="0" borderId="0" xfId="0" applyFont="1" applyBorder="1"/>
    <xf numFmtId="0" fontId="1" fillId="2" borderId="25" xfId="0" applyFont="1" applyFill="1" applyBorder="1" applyAlignment="1" applyProtection="1">
      <alignment horizontal="center" vertical="center" wrapText="1"/>
    </xf>
    <xf numFmtId="0" fontId="0" fillId="0" borderId="24" xfId="0" applyBorder="1"/>
    <xf numFmtId="164" fontId="9" fillId="10" borderId="21" xfId="0" applyNumberFormat="1" applyFont="1" applyFill="1" applyBorder="1" applyAlignment="1" applyProtection="1">
      <alignment horizontal="right" vertical="center" wrapText="1"/>
    </xf>
    <xf numFmtId="165" fontId="9" fillId="10" borderId="7" xfId="0" applyNumberFormat="1" applyFont="1" applyFill="1" applyBorder="1" applyAlignment="1" applyProtection="1">
      <alignment horizontal="right" vertical="center" wrapText="1"/>
    </xf>
    <xf numFmtId="165" fontId="10" fillId="0" borderId="44" xfId="0" applyNumberFormat="1" applyFont="1" applyBorder="1"/>
    <xf numFmtId="165" fontId="18" fillId="0" borderId="11" xfId="0" applyNumberFormat="1" applyFont="1" applyBorder="1"/>
    <xf numFmtId="14" fontId="14" fillId="5" borderId="4" xfId="0" applyNumberFormat="1" applyFont="1" applyFill="1" applyBorder="1" applyAlignment="1" applyProtection="1">
      <alignment horizontal="right" vertical="center" wrapText="1"/>
    </xf>
    <xf numFmtId="165" fontId="0" fillId="0" borderId="24" xfId="0" applyNumberFormat="1" applyBorder="1"/>
    <xf numFmtId="0" fontId="14" fillId="3" borderId="81" xfId="0" applyFont="1" applyFill="1" applyBorder="1" applyAlignment="1" applyProtection="1">
      <alignment vertical="center" wrapText="1"/>
    </xf>
    <xf numFmtId="8" fontId="0" fillId="0" borderId="0" xfId="0" applyNumberFormat="1" applyBorder="1"/>
    <xf numFmtId="165" fontId="18" fillId="0" borderId="9" xfId="0" applyNumberFormat="1" applyFont="1" applyBorder="1"/>
    <xf numFmtId="165" fontId="18" fillId="0" borderId="13" xfId="0" applyNumberFormat="1" applyFont="1" applyBorder="1"/>
    <xf numFmtId="0" fontId="15" fillId="3" borderId="2" xfId="0" applyFont="1" applyFill="1" applyBorder="1" applyAlignment="1" applyProtection="1">
      <alignment vertical="center" wrapText="1"/>
    </xf>
    <xf numFmtId="0" fontId="14" fillId="12" borderId="53" xfId="0" applyFont="1" applyFill="1" applyBorder="1" applyAlignment="1" applyProtection="1">
      <alignment horizontal="left" vertical="center"/>
    </xf>
    <xf numFmtId="0" fontId="0" fillId="11" borderId="24" xfId="0" applyFill="1" applyBorder="1"/>
    <xf numFmtId="0" fontId="0" fillId="11" borderId="25" xfId="0" applyFill="1" applyBorder="1"/>
    <xf numFmtId="0" fontId="0" fillId="11" borderId="18" xfId="0" applyFill="1" applyBorder="1"/>
    <xf numFmtId="0" fontId="0" fillId="11" borderId="8" xfId="0" applyFill="1" applyBorder="1"/>
    <xf numFmtId="0" fontId="0" fillId="11" borderId="19" xfId="0" applyFill="1" applyBorder="1"/>
    <xf numFmtId="0" fontId="14" fillId="12" borderId="25" xfId="0" applyFont="1" applyFill="1" applyBorder="1" applyAlignment="1" applyProtection="1">
      <alignment horizontal="left" vertical="center"/>
    </xf>
    <xf numFmtId="0" fontId="15" fillId="3" borderId="10" xfId="0" applyFont="1" applyFill="1" applyBorder="1" applyAlignment="1" applyProtection="1">
      <alignment vertical="center" wrapText="1"/>
    </xf>
    <xf numFmtId="0" fontId="14" fillId="12" borderId="23" xfId="0" applyFont="1" applyFill="1" applyBorder="1" applyAlignment="1" applyProtection="1">
      <alignment horizontal="left" vertical="center"/>
    </xf>
    <xf numFmtId="0" fontId="0" fillId="11" borderId="16" xfId="0" applyFill="1" applyBorder="1"/>
    <xf numFmtId="0" fontId="0" fillId="11" borderId="0" xfId="0" applyFill="1" applyBorder="1"/>
    <xf numFmtId="0" fontId="0" fillId="11" borderId="17" xfId="0" applyFill="1" applyBorder="1"/>
    <xf numFmtId="0" fontId="10" fillId="0" borderId="26" xfId="0" applyFont="1" applyBorder="1"/>
    <xf numFmtId="0" fontId="18" fillId="0" borderId="23" xfId="0" applyFont="1" applyBorder="1"/>
    <xf numFmtId="0" fontId="18" fillId="0" borderId="24" xfId="0" applyFont="1" applyBorder="1" applyAlignment="1"/>
    <xf numFmtId="0" fontId="20" fillId="0" borderId="24" xfId="0" applyFont="1" applyBorder="1" applyAlignment="1">
      <alignment horizontal="center"/>
    </xf>
    <xf numFmtId="0" fontId="18" fillId="0" borderId="24" xfId="0" applyFont="1" applyBorder="1"/>
    <xf numFmtId="0" fontId="0" fillId="0" borderId="13" xfId="0" applyBorder="1"/>
    <xf numFmtId="8" fontId="0" fillId="0" borderId="41" xfId="0" applyNumberFormat="1" applyBorder="1"/>
    <xf numFmtId="165" fontId="18" fillId="0" borderId="13" xfId="0" applyNumberFormat="1" applyFont="1" applyBorder="1" applyAlignment="1">
      <alignment horizontal="right"/>
    </xf>
    <xf numFmtId="167" fontId="25" fillId="0" borderId="9" xfId="0" applyNumberFormat="1" applyFont="1" applyBorder="1" applyAlignment="1" applyProtection="1">
      <alignment horizontal="centerContinuous"/>
    </xf>
    <xf numFmtId="14" fontId="26" fillId="0" borderId="13" xfId="0" applyNumberFormat="1" applyFont="1" applyBorder="1" applyAlignment="1">
      <alignment horizontal="left"/>
    </xf>
    <xf numFmtId="14" fontId="26" fillId="0" borderId="13" xfId="0" applyNumberFormat="1" applyFont="1" applyBorder="1" applyAlignment="1">
      <alignment horizontal="centerContinuous"/>
    </xf>
    <xf numFmtId="167" fontId="25" fillId="0" borderId="58" xfId="0" applyNumberFormat="1" applyFont="1" applyBorder="1" applyAlignment="1" applyProtection="1">
      <alignment horizontal="centerContinuous"/>
    </xf>
    <xf numFmtId="167" fontId="25" fillId="0" borderId="13" xfId="0" applyNumberFormat="1" applyFont="1" applyBorder="1" applyAlignment="1" applyProtection="1">
      <alignment horizontal="centerContinuous"/>
    </xf>
    <xf numFmtId="14" fontId="26" fillId="0" borderId="11" xfId="0" applyNumberFormat="1" applyFont="1" applyBorder="1" applyAlignment="1">
      <alignment horizontal="centerContinuous"/>
    </xf>
    <xf numFmtId="167" fontId="26" fillId="0" borderId="59" xfId="0" applyNumberFormat="1" applyFont="1" applyBorder="1" applyAlignment="1" applyProtection="1">
      <alignment horizontal="left"/>
    </xf>
    <xf numFmtId="14" fontId="23" fillId="0" borderId="13" xfId="0" applyNumberFormat="1" applyFont="1" applyBorder="1"/>
    <xf numFmtId="14" fontId="23" fillId="0" borderId="58" xfId="0" applyNumberFormat="1" applyFont="1" applyBorder="1"/>
    <xf numFmtId="168" fontId="23" fillId="0" borderId="13" xfId="0" applyNumberFormat="1" applyFont="1" applyBorder="1" applyProtection="1"/>
    <xf numFmtId="0" fontId="0" fillId="0" borderId="60" xfId="0" applyBorder="1"/>
    <xf numFmtId="14" fontId="24" fillId="0" borderId="58" xfId="0" applyNumberFormat="1" applyFont="1" applyBorder="1"/>
    <xf numFmtId="167" fontId="23" fillId="0" borderId="61" xfId="0" applyNumberFormat="1" applyFont="1" applyBorder="1" applyProtection="1"/>
    <xf numFmtId="14" fontId="23" fillId="0" borderId="62" xfId="0" applyNumberFormat="1" applyFont="1" applyBorder="1"/>
    <xf numFmtId="14" fontId="23" fillId="0" borderId="61" xfId="0" applyNumberFormat="1" applyFont="1" applyBorder="1"/>
    <xf numFmtId="168" fontId="23" fillId="0" borderId="61" xfId="0" applyNumberFormat="1" applyFont="1" applyBorder="1" applyProtection="1"/>
    <xf numFmtId="14" fontId="24" fillId="0" borderId="62" xfId="0" applyNumberFormat="1" applyFont="1" applyBorder="1"/>
    <xf numFmtId="7" fontId="22" fillId="0" borderId="61" xfId="0" applyNumberFormat="1" applyFont="1" applyBorder="1" applyProtection="1"/>
    <xf numFmtId="7" fontId="22" fillId="0" borderId="62" xfId="0" applyNumberFormat="1" applyFont="1" applyBorder="1" applyProtection="1"/>
    <xf numFmtId="14" fontId="24" fillId="0" borderId="61" xfId="0" applyNumberFormat="1" applyFont="1" applyBorder="1"/>
    <xf numFmtId="2" fontId="23" fillId="0" borderId="61" xfId="0" applyNumberFormat="1" applyFont="1" applyBorder="1" applyProtection="1"/>
    <xf numFmtId="0" fontId="0" fillId="0" borderId="63" xfId="0" applyBorder="1"/>
    <xf numFmtId="165" fontId="0" fillId="0" borderId="63" xfId="0" applyNumberFormat="1" applyBorder="1"/>
    <xf numFmtId="0" fontId="10" fillId="0" borderId="0" xfId="0" applyFont="1" applyAlignment="1">
      <alignment wrapText="1"/>
    </xf>
    <xf numFmtId="0" fontId="0" fillId="0" borderId="63" xfId="0" applyNumberFormat="1" applyFont="1" applyBorder="1"/>
    <xf numFmtId="164" fontId="0" fillId="0" borderId="63" xfId="0" applyNumberFormat="1" applyFont="1" applyBorder="1"/>
    <xf numFmtId="0" fontId="0" fillId="0" borderId="26" xfId="0" applyFont="1" applyBorder="1"/>
    <xf numFmtId="0" fontId="0" fillId="0" borderId="19" xfId="0" applyFont="1" applyBorder="1"/>
    <xf numFmtId="0" fontId="14" fillId="3" borderId="2" xfId="0" applyFont="1" applyFill="1" applyBorder="1" applyAlignment="1" applyProtection="1">
      <alignment vertical="center" wrapText="1"/>
    </xf>
    <xf numFmtId="14" fontId="14" fillId="5" borderId="10" xfId="0" applyNumberFormat="1" applyFont="1" applyFill="1" applyBorder="1" applyAlignment="1" applyProtection="1">
      <alignment horizontal="right" vertical="center" wrapText="1"/>
    </xf>
    <xf numFmtId="0" fontId="14" fillId="3" borderId="64" xfId="0" applyFont="1" applyFill="1" applyBorder="1" applyAlignment="1" applyProtection="1">
      <alignment vertical="center" wrapText="1"/>
    </xf>
    <xf numFmtId="0" fontId="10" fillId="0" borderId="63" xfId="0" applyFont="1" applyBorder="1"/>
    <xf numFmtId="0" fontId="10" fillId="0" borderId="25" xfId="0" applyFont="1" applyBorder="1"/>
    <xf numFmtId="0" fontId="10" fillId="0" borderId="63" xfId="0" applyFont="1" applyBorder="1" applyAlignment="1">
      <alignment wrapText="1"/>
    </xf>
    <xf numFmtId="0" fontId="10" fillId="0" borderId="53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" fillId="2" borderId="63" xfId="0" applyFont="1" applyFill="1" applyBorder="1" applyAlignment="1" applyProtection="1">
      <alignment horizontal="center" vertical="center"/>
    </xf>
    <xf numFmtId="0" fontId="1" fillId="2" borderId="63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5" xfId="0" applyFont="1" applyBorder="1" applyAlignment="1">
      <alignment wrapText="1"/>
    </xf>
    <xf numFmtId="0" fontId="10" fillId="0" borderId="61" xfId="0" applyFont="1" applyBorder="1" applyAlignment="1">
      <alignment wrapText="1"/>
    </xf>
    <xf numFmtId="0" fontId="10" fillId="0" borderId="62" xfId="0" applyFont="1" applyBorder="1" applyAlignment="1">
      <alignment wrapText="1"/>
    </xf>
    <xf numFmtId="165" fontId="10" fillId="0" borderId="11" xfId="0" applyNumberFormat="1" applyFont="1" applyBorder="1" applyAlignment="1">
      <alignment wrapText="1"/>
    </xf>
    <xf numFmtId="14" fontId="23" fillId="0" borderId="68" xfId="0" applyNumberFormat="1" applyFont="1" applyBorder="1"/>
    <xf numFmtId="7" fontId="22" fillId="0" borderId="68" xfId="0" applyNumberFormat="1" applyFont="1" applyBorder="1" applyProtection="1"/>
    <xf numFmtId="14" fontId="26" fillId="0" borderId="9" xfId="0" applyNumberFormat="1" applyFont="1" applyBorder="1"/>
    <xf numFmtId="7" fontId="26" fillId="0" borderId="9" xfId="0" applyNumberFormat="1" applyFont="1" applyBorder="1" applyProtection="1"/>
    <xf numFmtId="168" fontId="23" fillId="0" borderId="60" xfId="0" applyNumberFormat="1" applyFont="1" applyBorder="1" applyProtection="1"/>
    <xf numFmtId="14" fontId="23" fillId="0" borderId="70" xfId="0" applyNumberFormat="1" applyFont="1" applyBorder="1"/>
    <xf numFmtId="0" fontId="0" fillId="0" borderId="73" xfId="0" applyBorder="1"/>
    <xf numFmtId="167" fontId="27" fillId="0" borderId="9" xfId="0" applyNumberFormat="1" applyFont="1" applyBorder="1" applyAlignment="1" applyProtection="1">
      <alignment horizontal="centerContinuous"/>
    </xf>
    <xf numFmtId="14" fontId="27" fillId="0" borderId="13" xfId="0" applyNumberFormat="1" applyFont="1" applyBorder="1" applyAlignment="1">
      <alignment horizontal="left"/>
    </xf>
    <xf numFmtId="167" fontId="27" fillId="0" borderId="80" xfId="0" applyNumberFormat="1" applyFont="1" applyBorder="1" applyAlignment="1" applyProtection="1">
      <alignment horizontal="left"/>
    </xf>
    <xf numFmtId="167" fontId="27" fillId="0" borderId="69" xfId="0" applyNumberFormat="1" applyFont="1" applyBorder="1" applyAlignment="1" applyProtection="1">
      <alignment horizontal="centerContinuous"/>
    </xf>
    <xf numFmtId="14" fontId="27" fillId="0" borderId="13" xfId="0" applyNumberFormat="1" applyFont="1" applyBorder="1" applyAlignment="1">
      <alignment horizontal="centerContinuous"/>
    </xf>
    <xf numFmtId="14" fontId="27" fillId="0" borderId="11" xfId="0" applyNumberFormat="1" applyFont="1" applyBorder="1" applyAlignment="1">
      <alignment horizontal="centerContinuous"/>
    </xf>
    <xf numFmtId="0" fontId="12" fillId="0" borderId="74" xfId="0" applyFont="1" applyBorder="1"/>
    <xf numFmtId="0" fontId="12" fillId="0" borderId="75" xfId="0" applyFont="1" applyBorder="1"/>
    <xf numFmtId="0" fontId="19" fillId="0" borderId="76" xfId="0" applyFont="1" applyBorder="1"/>
    <xf numFmtId="0" fontId="19" fillId="0" borderId="74" xfId="0" applyFont="1" applyBorder="1"/>
    <xf numFmtId="0" fontId="19" fillId="0" borderId="75" xfId="0" applyFont="1" applyBorder="1"/>
    <xf numFmtId="0" fontId="19" fillId="0" borderId="71" xfId="0" applyFont="1" applyBorder="1"/>
    <xf numFmtId="0" fontId="23" fillId="0" borderId="77" xfId="0" applyNumberFormat="1" applyFont="1" applyBorder="1"/>
    <xf numFmtId="0" fontId="23" fillId="0" borderId="72" xfId="0" applyNumberFormat="1" applyFont="1" applyBorder="1"/>
    <xf numFmtId="165" fontId="23" fillId="0" borderId="62" xfId="0" applyNumberFormat="1" applyFont="1" applyBorder="1"/>
    <xf numFmtId="165" fontId="19" fillId="0" borderId="75" xfId="0" applyNumberFormat="1" applyFont="1" applyBorder="1"/>
    <xf numFmtId="167" fontId="27" fillId="0" borderId="9" xfId="0" applyNumberFormat="1" applyFont="1" applyBorder="1" applyAlignment="1" applyProtection="1">
      <alignment horizontal="center"/>
    </xf>
    <xf numFmtId="167" fontId="27" fillId="0" borderId="69" xfId="0" applyNumberFormat="1" applyFont="1" applyBorder="1" applyAlignment="1" applyProtection="1">
      <alignment horizontal="center"/>
    </xf>
    <xf numFmtId="14" fontId="27" fillId="0" borderId="78" xfId="0" applyNumberFormat="1" applyFont="1" applyBorder="1" applyAlignment="1">
      <alignment horizontal="left"/>
    </xf>
    <xf numFmtId="14" fontId="27" fillId="0" borderId="11" xfId="0" applyNumberFormat="1" applyFont="1" applyBorder="1" applyAlignment="1">
      <alignment horizontal="center"/>
    </xf>
    <xf numFmtId="14" fontId="27" fillId="0" borderId="75" xfId="0" applyNumberFormat="1" applyFont="1" applyBorder="1" applyAlignment="1">
      <alignment horizontal="center"/>
    </xf>
    <xf numFmtId="14" fontId="27" fillId="0" borderId="79" xfId="0" applyNumberFormat="1" applyFont="1" applyBorder="1" applyAlignment="1">
      <alignment horizontal="left"/>
    </xf>
    <xf numFmtId="14" fontId="27" fillId="0" borderId="74" xfId="0" applyNumberFormat="1" applyFont="1" applyBorder="1" applyAlignment="1">
      <alignment horizontal="left"/>
    </xf>
    <xf numFmtId="165" fontId="19" fillId="0" borderId="0" xfId="0" applyNumberFormat="1" applyFont="1"/>
    <xf numFmtId="0" fontId="0" fillId="0" borderId="0" xfId="0"/>
    <xf numFmtId="0" fontId="2" fillId="3" borderId="82" xfId="0" applyFont="1" applyFill="1" applyBorder="1" applyAlignment="1" applyProtection="1">
      <alignment vertical="center" wrapText="1"/>
    </xf>
    <xf numFmtId="0" fontId="10" fillId="0" borderId="53" xfId="0" applyFont="1" applyBorder="1"/>
    <xf numFmtId="0" fontId="0" fillId="0" borderId="26" xfId="0" applyBorder="1"/>
    <xf numFmtId="165" fontId="23" fillId="0" borderId="61" xfId="0" applyNumberFormat="1" applyFont="1" applyBorder="1" applyProtection="1"/>
    <xf numFmtId="165" fontId="10" fillId="0" borderId="43" xfId="0" applyNumberFormat="1" applyFont="1" applyBorder="1"/>
    <xf numFmtId="0" fontId="1" fillId="2" borderId="74" xfId="0" applyFont="1" applyFill="1" applyBorder="1" applyAlignment="1" applyProtection="1">
      <alignment horizontal="center" vertical="center"/>
    </xf>
    <xf numFmtId="0" fontId="14" fillId="3" borderId="47" xfId="0" applyFont="1" applyFill="1" applyBorder="1" applyAlignment="1" applyProtection="1">
      <alignment vertical="center" wrapText="1"/>
    </xf>
    <xf numFmtId="0" fontId="14" fillId="2" borderId="73" xfId="0" applyFont="1" applyFill="1" applyBorder="1" applyAlignment="1" applyProtection="1">
      <alignment horizontal="center" vertical="center"/>
    </xf>
    <xf numFmtId="0" fontId="14" fillId="2" borderId="73" xfId="0" applyFont="1" applyFill="1" applyBorder="1" applyAlignment="1" applyProtection="1">
      <alignment horizontal="center" vertical="center" wrapText="1"/>
    </xf>
    <xf numFmtId="0" fontId="10" fillId="0" borderId="73" xfId="0" applyFont="1" applyBorder="1"/>
    <xf numFmtId="165" fontId="0" fillId="0" borderId="73" xfId="0" applyNumberFormat="1" applyBorder="1"/>
    <xf numFmtId="0" fontId="0" fillId="0" borderId="73" xfId="0" applyNumberFormat="1" applyBorder="1"/>
    <xf numFmtId="164" fontId="8" fillId="9" borderId="47" xfId="0" applyNumberFormat="1" applyFont="1" applyFill="1" applyBorder="1" applyAlignment="1" applyProtection="1">
      <alignment horizontal="right" vertical="center" wrapText="1"/>
    </xf>
    <xf numFmtId="164" fontId="9" fillId="10" borderId="83" xfId="0" applyNumberFormat="1" applyFont="1" applyFill="1" applyBorder="1" applyAlignment="1" applyProtection="1">
      <alignment horizontal="right" vertical="center" wrapText="1"/>
    </xf>
    <xf numFmtId="0" fontId="14" fillId="2" borderId="74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vertical="center" wrapText="1"/>
    </xf>
    <xf numFmtId="0" fontId="10" fillId="0" borderId="74" xfId="0" applyFont="1" applyBorder="1" applyAlignment="1">
      <alignment wrapText="1"/>
    </xf>
    <xf numFmtId="165" fontId="10" fillId="0" borderId="75" xfId="0" applyNumberFormat="1" applyFont="1" applyBorder="1" applyAlignment="1">
      <alignment wrapText="1"/>
    </xf>
    <xf numFmtId="0" fontId="3" fillId="4" borderId="7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14" fontId="4" fillId="5" borderId="21" xfId="0" applyNumberFormat="1" applyFont="1" applyFill="1" applyBorder="1" applyAlignment="1" applyProtection="1">
      <alignment horizontal="right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vertical="center" wrapText="1"/>
    </xf>
    <xf numFmtId="0" fontId="5" fillId="6" borderId="22" xfId="0" applyFont="1" applyFill="1" applyBorder="1" applyAlignment="1" applyProtection="1">
      <alignment horizontal="right" vertical="center" wrapText="1"/>
    </xf>
    <xf numFmtId="0" fontId="7" fillId="8" borderId="15" xfId="0" applyFont="1" applyFill="1" applyBorder="1" applyAlignment="1" applyProtection="1">
      <alignment horizontal="right" vertical="center" wrapText="1"/>
    </xf>
    <xf numFmtId="0" fontId="6" fillId="7" borderId="21" xfId="0" applyFont="1" applyFill="1" applyBorder="1" applyAlignment="1" applyProtection="1">
      <alignment horizontal="right" vertical="center" wrapText="1"/>
    </xf>
    <xf numFmtId="0" fontId="7" fillId="8" borderId="22" xfId="0" applyFont="1" applyFill="1" applyBorder="1" applyAlignment="1" applyProtection="1">
      <alignment horizontal="right" vertical="center" wrapText="1"/>
    </xf>
    <xf numFmtId="164" fontId="8" fillId="9" borderId="14" xfId="0" applyNumberFormat="1" applyFont="1" applyFill="1" applyBorder="1" applyAlignment="1" applyProtection="1">
      <alignment horizontal="right" vertical="center" wrapText="1"/>
    </xf>
    <xf numFmtId="0" fontId="8" fillId="9" borderId="14" xfId="0" applyNumberFormat="1" applyFont="1" applyFill="1" applyBorder="1" applyAlignment="1" applyProtection="1">
      <alignment horizontal="right" vertical="center" wrapText="1"/>
    </xf>
    <xf numFmtId="164" fontId="8" fillId="9" borderId="20" xfId="0" applyNumberFormat="1" applyFont="1" applyFill="1" applyBorder="1" applyAlignment="1" applyProtection="1">
      <alignment horizontal="right" vertical="center" wrapText="1"/>
    </xf>
    <xf numFmtId="0" fontId="10" fillId="0" borderId="75" xfId="0" applyFont="1" applyBorder="1" applyAlignment="1">
      <alignment wrapText="1"/>
    </xf>
    <xf numFmtId="0" fontId="1" fillId="2" borderId="74" xfId="0" applyFont="1" applyFill="1" applyBorder="1" applyAlignment="1" applyProtection="1">
      <alignment horizontal="center" vertical="center" wrapText="1"/>
    </xf>
    <xf numFmtId="0" fontId="1" fillId="2" borderId="8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164" fontId="9" fillId="10" borderId="86" xfId="0" applyNumberFormat="1" applyFont="1" applyFill="1" applyBorder="1" applyAlignment="1" applyProtection="1">
      <alignment horizontal="right" vertical="center" wrapText="1"/>
    </xf>
    <xf numFmtId="0" fontId="1" fillId="2" borderId="75" xfId="0" applyFont="1" applyFill="1" applyBorder="1" applyAlignment="1" applyProtection="1">
      <alignment horizontal="center" vertical="center" wrapText="1"/>
    </xf>
    <xf numFmtId="0" fontId="7" fillId="8" borderId="87" xfId="0" applyFont="1" applyFill="1" applyBorder="1" applyAlignment="1" applyProtection="1">
      <alignment horizontal="right" vertical="center" wrapText="1"/>
    </xf>
    <xf numFmtId="164" fontId="9" fillId="10" borderId="88" xfId="0" applyNumberFormat="1" applyFont="1" applyFill="1" applyBorder="1" applyAlignment="1" applyProtection="1">
      <alignment horizontal="right" vertical="center" wrapText="1"/>
    </xf>
    <xf numFmtId="0" fontId="7" fillId="8" borderId="38" xfId="0" applyFont="1" applyFill="1" applyBorder="1" applyAlignment="1" applyProtection="1">
      <alignment horizontal="right" vertical="center" wrapText="1"/>
    </xf>
    <xf numFmtId="164" fontId="9" fillId="10" borderId="89" xfId="0" applyNumberFormat="1" applyFont="1" applyFill="1" applyBorder="1" applyAlignment="1" applyProtection="1">
      <alignment horizontal="right" vertical="center" wrapText="1"/>
    </xf>
    <xf numFmtId="14" fontId="15" fillId="10" borderId="7" xfId="0" applyNumberFormat="1" applyFont="1" applyFill="1" applyBorder="1" applyAlignment="1" applyProtection="1">
      <alignment horizontal="right" vertical="center" wrapText="1"/>
    </xf>
    <xf numFmtId="0" fontId="0" fillId="0" borderId="23" xfId="0" applyBorder="1"/>
    <xf numFmtId="165" fontId="0" fillId="0" borderId="25" xfId="0" applyNumberFormat="1" applyBorder="1"/>
    <xf numFmtId="0" fontId="0" fillId="10" borderId="23" xfId="0" applyFill="1" applyBorder="1"/>
    <xf numFmtId="0" fontId="6" fillId="7" borderId="33" xfId="0" applyFont="1" applyFill="1" applyBorder="1" applyAlignment="1" applyProtection="1">
      <alignment horizontal="right" vertical="center" wrapText="1"/>
    </xf>
    <xf numFmtId="0" fontId="7" fillId="8" borderId="7" xfId="0" applyFont="1" applyFill="1" applyBorder="1" applyAlignment="1" applyProtection="1">
      <alignment horizontal="right" vertical="center" wrapText="1"/>
    </xf>
    <xf numFmtId="8" fontId="0" fillId="0" borderId="0" xfId="0" applyNumberFormat="1" applyBorder="1" applyAlignment="1">
      <alignment vertical="center"/>
    </xf>
    <xf numFmtId="0" fontId="0" fillId="0" borderId="1" xfId="0" applyNumberFormat="1" applyBorder="1"/>
    <xf numFmtId="165" fontId="0" fillId="0" borderId="1" xfId="0" applyNumberFormat="1" applyBorder="1"/>
    <xf numFmtId="0" fontId="10" fillId="0" borderId="1" xfId="0" applyFont="1" applyBorder="1"/>
    <xf numFmtId="164" fontId="14" fillId="10" borderId="83" xfId="0" applyNumberFormat="1" applyFont="1" applyFill="1" applyBorder="1" applyAlignment="1" applyProtection="1">
      <alignment horizontal="right" vertical="center" wrapText="1"/>
    </xf>
    <xf numFmtId="0" fontId="14" fillId="4" borderId="3" xfId="0" applyFont="1" applyFill="1" applyBorder="1" applyAlignment="1" applyProtection="1">
      <alignment vertical="center" wrapText="1"/>
    </xf>
    <xf numFmtId="164" fontId="14" fillId="10" borderId="55" xfId="0" applyNumberFormat="1" applyFont="1" applyFill="1" applyBorder="1" applyAlignment="1" applyProtection="1">
      <alignment horizontal="right" vertical="center" wrapText="1"/>
    </xf>
    <xf numFmtId="14" fontId="4" fillId="5" borderId="90" xfId="0" applyNumberFormat="1" applyFont="1" applyFill="1" applyBorder="1" applyAlignment="1" applyProtection="1">
      <alignment horizontal="right" vertical="center" wrapText="1"/>
    </xf>
    <xf numFmtId="14" fontId="4" fillId="5" borderId="0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vertical="center" wrapText="1"/>
    </xf>
    <xf numFmtId="166" fontId="21" fillId="10" borderId="91" xfId="0" applyNumberFormat="1" applyFont="1" applyFill="1" applyBorder="1" applyAlignment="1">
      <alignment horizontal="right" wrapText="1"/>
    </xf>
    <xf numFmtId="0" fontId="6" fillId="7" borderId="37" xfId="0" applyFont="1" applyFill="1" applyBorder="1" applyAlignment="1" applyProtection="1">
      <alignment horizontal="right" vertical="center" wrapText="1"/>
    </xf>
    <xf numFmtId="166" fontId="21" fillId="10" borderId="92" xfId="0" applyNumberFormat="1" applyFont="1" applyFill="1" applyBorder="1" applyAlignment="1">
      <alignment horizontal="right" wrapText="1"/>
    </xf>
    <xf numFmtId="0" fontId="3" fillId="4" borderId="0" xfId="0" applyFont="1" applyFill="1" applyBorder="1" applyAlignment="1" applyProtection="1">
      <alignment vertical="center" wrapText="1"/>
    </xf>
    <xf numFmtId="164" fontId="0" fillId="0" borderId="0" xfId="0" applyNumberFormat="1" applyBorder="1"/>
    <xf numFmtId="166" fontId="29" fillId="10" borderId="94" xfId="1" applyNumberFormat="1" applyFont="1" applyFill="1" applyBorder="1" applyAlignment="1">
      <alignment horizontal="right" wrapText="1"/>
    </xf>
    <xf numFmtId="166" fontId="29" fillId="10" borderId="94" xfId="2" applyNumberFormat="1" applyFont="1" applyFill="1" applyBorder="1" applyAlignment="1">
      <alignment horizontal="right" wrapText="1"/>
    </xf>
    <xf numFmtId="0" fontId="29" fillId="13" borderId="93" xfId="4" applyFont="1" applyFill="1" applyBorder="1" applyAlignment="1">
      <alignment horizontal="center"/>
    </xf>
    <xf numFmtId="0" fontId="29" fillId="10" borderId="94" xfId="4" applyFont="1" applyFill="1" applyBorder="1" applyAlignment="1">
      <alignment wrapText="1"/>
    </xf>
    <xf numFmtId="166" fontId="29" fillId="10" borderId="94" xfId="4" applyNumberFormat="1" applyFont="1" applyFill="1" applyBorder="1" applyAlignment="1">
      <alignment horizontal="right" wrapText="1"/>
    </xf>
    <xf numFmtId="166" fontId="21" fillId="10" borderId="94" xfId="4" applyNumberFormat="1" applyFont="1" applyFill="1" applyBorder="1" applyAlignment="1">
      <alignment horizontal="right" wrapText="1"/>
    </xf>
    <xf numFmtId="0" fontId="21" fillId="10" borderId="94" xfId="4" applyFont="1" applyFill="1" applyBorder="1" applyAlignment="1">
      <alignment wrapText="1"/>
    </xf>
    <xf numFmtId="166" fontId="0" fillId="0" borderId="0" xfId="0" applyNumberFormat="1"/>
    <xf numFmtId="0" fontId="21" fillId="10" borderId="94" xfId="5" applyFont="1" applyFill="1" applyBorder="1" applyAlignment="1">
      <alignment wrapText="1"/>
    </xf>
    <xf numFmtId="166" fontId="21" fillId="10" borderId="94" xfId="5" applyNumberFormat="1" applyFont="1" applyFill="1" applyBorder="1" applyAlignment="1">
      <alignment horizontal="right" wrapText="1"/>
    </xf>
    <xf numFmtId="166" fontId="21" fillId="10" borderId="94" xfId="6" applyNumberFormat="1" applyFont="1" applyFill="1" applyBorder="1" applyAlignment="1">
      <alignment horizontal="right" wrapText="1"/>
    </xf>
    <xf numFmtId="166" fontId="21" fillId="10" borderId="94" xfId="7" applyNumberFormat="1" applyFont="1" applyFill="1" applyBorder="1" applyAlignment="1">
      <alignment horizontal="right" wrapText="1"/>
    </xf>
    <xf numFmtId="166" fontId="21" fillId="10" borderId="94" xfId="8" applyNumberFormat="1" applyFont="1" applyFill="1" applyBorder="1" applyAlignment="1">
      <alignment horizontal="right" wrapText="1"/>
    </xf>
    <xf numFmtId="166" fontId="21" fillId="10" borderId="94" xfId="9" applyNumberFormat="1" applyFont="1" applyFill="1" applyBorder="1" applyAlignment="1">
      <alignment horizontal="right" wrapText="1"/>
    </xf>
    <xf numFmtId="14" fontId="31" fillId="10" borderId="7" xfId="0" applyNumberFormat="1" applyFont="1" applyFill="1" applyBorder="1" applyAlignment="1" applyProtection="1">
      <alignment horizontal="right" vertical="center" wrapText="1"/>
    </xf>
    <xf numFmtId="0" fontId="31" fillId="10" borderId="7" xfId="0" applyFont="1" applyFill="1" applyBorder="1" applyAlignment="1" applyProtection="1">
      <alignment vertical="center" wrapText="1"/>
    </xf>
    <xf numFmtId="0" fontId="31" fillId="10" borderId="7" xfId="0" applyFont="1" applyFill="1" applyBorder="1" applyAlignment="1" applyProtection="1">
      <alignment horizontal="right" vertical="center" wrapText="1"/>
    </xf>
    <xf numFmtId="0" fontId="31" fillId="10" borderId="10" xfId="0" applyFont="1" applyFill="1" applyBorder="1" applyAlignment="1" applyProtection="1">
      <alignment vertical="center" wrapText="1"/>
    </xf>
    <xf numFmtId="0" fontId="31" fillId="10" borderId="33" xfId="0" applyFont="1" applyFill="1" applyBorder="1" applyAlignment="1" applyProtection="1">
      <alignment horizontal="right" vertical="center" wrapText="1"/>
    </xf>
    <xf numFmtId="164" fontId="31" fillId="10" borderId="0" xfId="0" applyNumberFormat="1" applyFont="1" applyFill="1" applyBorder="1" applyAlignment="1" applyProtection="1">
      <alignment horizontal="right" vertical="center" wrapText="1"/>
    </xf>
    <xf numFmtId="8" fontId="32" fillId="0" borderId="0" xfId="0" applyNumberFormat="1" applyFont="1" applyBorder="1"/>
    <xf numFmtId="164" fontId="31" fillId="10" borderId="34" xfId="0" applyNumberFormat="1" applyFont="1" applyFill="1" applyBorder="1" applyAlignment="1" applyProtection="1">
      <alignment horizontal="right" vertical="center" wrapText="1"/>
    </xf>
    <xf numFmtId="0" fontId="32" fillId="0" borderId="35" xfId="0" applyFont="1" applyBorder="1"/>
    <xf numFmtId="0" fontId="32" fillId="0" borderId="0" xfId="0" applyFont="1" applyBorder="1"/>
    <xf numFmtId="0" fontId="32" fillId="0" borderId="36" xfId="0" applyFont="1" applyBorder="1"/>
    <xf numFmtId="0" fontId="32" fillId="0" borderId="0" xfId="0" applyFont="1"/>
    <xf numFmtId="0" fontId="2" fillId="3" borderId="10" xfId="0" applyFont="1" applyFill="1" applyBorder="1" applyAlignment="1" applyProtection="1">
      <alignment horizontal="right" vertical="center" wrapText="1"/>
    </xf>
    <xf numFmtId="0" fontId="31" fillId="10" borderId="35" xfId="0" applyFont="1" applyFill="1" applyBorder="1" applyAlignment="1" applyProtection="1">
      <alignment vertical="center" wrapText="1"/>
    </xf>
    <xf numFmtId="0" fontId="31" fillId="10" borderId="0" xfId="0" applyFont="1" applyFill="1" applyBorder="1" applyAlignment="1" applyProtection="1">
      <alignment horizontal="right" vertical="center" wrapText="1"/>
    </xf>
    <xf numFmtId="166" fontId="31" fillId="10" borderId="0" xfId="0" applyNumberFormat="1" applyFont="1" applyFill="1" applyBorder="1" applyAlignment="1">
      <alignment horizontal="right" wrapText="1"/>
    </xf>
    <xf numFmtId="164" fontId="31" fillId="10" borderId="17" xfId="0" applyNumberFormat="1" applyFont="1" applyFill="1" applyBorder="1" applyAlignment="1" applyProtection="1">
      <alignment horizontal="right" vertical="center" wrapText="1"/>
    </xf>
    <xf numFmtId="166" fontId="29" fillId="10" borderId="95" xfId="10" applyNumberFormat="1" applyFont="1" applyFill="1" applyBorder="1" applyAlignment="1">
      <alignment horizontal="right" wrapText="1"/>
    </xf>
    <xf numFmtId="166" fontId="31" fillId="10" borderId="94" xfId="4" applyNumberFormat="1" applyFont="1" applyFill="1" applyBorder="1" applyAlignment="1">
      <alignment horizontal="right" wrapText="1"/>
    </xf>
    <xf numFmtId="164" fontId="31" fillId="10" borderId="7" xfId="0" applyNumberFormat="1" applyFont="1" applyFill="1" applyBorder="1" applyAlignment="1" applyProtection="1">
      <alignment horizontal="right" vertical="center" wrapText="1"/>
    </xf>
    <xf numFmtId="166" fontId="21" fillId="10" borderId="96" xfId="7" applyNumberFormat="1" applyFont="1" applyFill="1" applyBorder="1" applyAlignment="1">
      <alignment horizontal="right" wrapText="1"/>
    </xf>
    <xf numFmtId="165" fontId="0" fillId="0" borderId="0" xfId="0" applyNumberFormat="1"/>
    <xf numFmtId="168" fontId="0" fillId="0" borderId="0" xfId="0" applyNumberFormat="1"/>
    <xf numFmtId="0" fontId="9" fillId="1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/>
    <xf numFmtId="164" fontId="31" fillId="9" borderId="38" xfId="0" applyNumberFormat="1" applyFont="1" applyFill="1" applyBorder="1" applyAlignment="1" applyProtection="1">
      <alignment horizontal="right" vertical="center" wrapText="1"/>
    </xf>
    <xf numFmtId="14" fontId="31" fillId="5" borderId="4" xfId="0" applyNumberFormat="1" applyFont="1" applyFill="1" applyBorder="1" applyAlignment="1" applyProtection="1">
      <alignment horizontal="right" vertical="center" wrapText="1"/>
    </xf>
    <xf numFmtId="0" fontId="31" fillId="3" borderId="2" xfId="0" applyFont="1" applyFill="1" applyBorder="1" applyAlignment="1" applyProtection="1">
      <alignment vertical="center" wrapText="1"/>
    </xf>
    <xf numFmtId="0" fontId="31" fillId="4" borderId="3" xfId="0" applyFont="1" applyFill="1" applyBorder="1" applyAlignment="1" applyProtection="1">
      <alignment vertical="center" wrapText="1"/>
    </xf>
    <xf numFmtId="0" fontId="31" fillId="6" borderId="5" xfId="0" applyFont="1" applyFill="1" applyBorder="1" applyAlignment="1" applyProtection="1">
      <alignment horizontal="right" vertical="center" wrapText="1"/>
    </xf>
    <xf numFmtId="0" fontId="31" fillId="3" borderId="10" xfId="0" applyFont="1" applyFill="1" applyBorder="1" applyAlignment="1" applyProtection="1">
      <alignment vertical="center" wrapText="1"/>
    </xf>
    <xf numFmtId="0" fontId="31" fillId="3" borderId="43" xfId="0" applyFont="1" applyFill="1" applyBorder="1" applyAlignment="1" applyProtection="1">
      <alignment vertical="center" wrapText="1"/>
    </xf>
    <xf numFmtId="0" fontId="32" fillId="0" borderId="44" xfId="0" applyFont="1" applyBorder="1"/>
    <xf numFmtId="0" fontId="32" fillId="0" borderId="45" xfId="0" applyFont="1" applyBorder="1"/>
    <xf numFmtId="0" fontId="31" fillId="8" borderId="56" xfId="0" applyFont="1" applyFill="1" applyBorder="1" applyAlignment="1" applyProtection="1">
      <alignment horizontal="right" vertical="center" wrapText="1"/>
    </xf>
    <xf numFmtId="166" fontId="31" fillId="10" borderId="94" xfId="3" applyNumberFormat="1" applyFont="1" applyFill="1" applyBorder="1" applyAlignment="1">
      <alignment horizontal="right" wrapText="1"/>
    </xf>
    <xf numFmtId="165" fontId="32" fillId="0" borderId="24" xfId="0" applyNumberFormat="1" applyFont="1" applyBorder="1"/>
    <xf numFmtId="164" fontId="31" fillId="10" borderId="52" xfId="0" applyNumberFormat="1" applyFont="1" applyFill="1" applyBorder="1" applyAlignment="1" applyProtection="1">
      <alignment horizontal="right" vertical="center" wrapText="1"/>
    </xf>
    <xf numFmtId="0" fontId="31" fillId="8" borderId="33" xfId="0" applyFont="1" applyFill="1" applyBorder="1" applyAlignment="1" applyProtection="1">
      <alignment horizontal="right" vertical="center" wrapText="1"/>
    </xf>
    <xf numFmtId="165" fontId="32" fillId="0" borderId="0" xfId="0" applyNumberFormat="1" applyFont="1" applyBorder="1"/>
    <xf numFmtId="0" fontId="32" fillId="0" borderId="17" xfId="0" applyFont="1" applyBorder="1"/>
    <xf numFmtId="0" fontId="31" fillId="8" borderId="12" xfId="0" applyFont="1" applyFill="1" applyBorder="1" applyAlignment="1" applyProtection="1">
      <alignment horizontal="right" vertical="center" wrapText="1"/>
    </xf>
    <xf numFmtId="164" fontId="31" fillId="10" borderId="15" xfId="0" applyNumberFormat="1" applyFont="1" applyFill="1" applyBorder="1" applyAlignment="1" applyProtection="1">
      <alignment horizontal="right" vertical="center" wrapText="1"/>
    </xf>
    <xf numFmtId="0" fontId="31" fillId="3" borderId="35" xfId="0" applyFont="1" applyFill="1" applyBorder="1" applyAlignment="1" applyProtection="1">
      <alignment vertical="center" wrapText="1"/>
    </xf>
    <xf numFmtId="0" fontId="31" fillId="8" borderId="12" xfId="0" applyFont="1" applyFill="1" applyBorder="1" applyAlignment="1" applyProtection="1">
      <alignment horizontal="right" wrapText="1"/>
    </xf>
    <xf numFmtId="164" fontId="31" fillId="10" borderId="7" xfId="0" applyNumberFormat="1" applyFont="1" applyFill="1" applyBorder="1" applyAlignment="1" applyProtection="1">
      <alignment horizontal="right" wrapText="1"/>
    </xf>
    <xf numFmtId="165" fontId="32" fillId="0" borderId="0" xfId="0" applyNumberFormat="1" applyFont="1" applyBorder="1" applyAlignment="1"/>
    <xf numFmtId="164" fontId="31" fillId="10" borderId="15" xfId="0" applyNumberFormat="1" applyFont="1" applyFill="1" applyBorder="1" applyAlignment="1" applyProtection="1">
      <alignment horizontal="right" wrapText="1"/>
    </xf>
    <xf numFmtId="166" fontId="31" fillId="10" borderId="57" xfId="0" applyNumberFormat="1" applyFont="1" applyFill="1" applyBorder="1" applyAlignment="1">
      <alignment horizontal="right" wrapText="1"/>
    </xf>
    <xf numFmtId="166" fontId="31" fillId="10" borderId="0" xfId="3" applyNumberFormat="1" applyFont="1" applyFill="1" applyBorder="1" applyAlignment="1">
      <alignment horizontal="right" wrapText="1"/>
    </xf>
    <xf numFmtId="0" fontId="31" fillId="8" borderId="33" xfId="0" applyFont="1" applyFill="1" applyBorder="1" applyAlignment="1" applyProtection="1">
      <alignment horizontal="right" wrapText="1"/>
    </xf>
    <xf numFmtId="8" fontId="32" fillId="0" borderId="0" xfId="0" applyNumberFormat="1" applyFont="1" applyBorder="1" applyAlignment="1"/>
    <xf numFmtId="164" fontId="31" fillId="10" borderId="34" xfId="0" applyNumberFormat="1" applyFont="1" applyFill="1" applyBorder="1" applyAlignment="1" applyProtection="1">
      <alignment horizontal="right" wrapText="1"/>
    </xf>
    <xf numFmtId="164" fontId="31" fillId="9" borderId="7" xfId="0" applyNumberFormat="1" applyFont="1" applyFill="1" applyBorder="1" applyAlignment="1" applyProtection="1">
      <alignment horizontal="right" vertical="center" wrapText="1"/>
    </xf>
    <xf numFmtId="0" fontId="32" fillId="0" borderId="40" xfId="0" applyFont="1" applyBorder="1"/>
    <xf numFmtId="0" fontId="32" fillId="0" borderId="41" xfId="0" applyFont="1" applyBorder="1"/>
    <xf numFmtId="0" fontId="32" fillId="0" borderId="42" xfId="0" applyFont="1" applyBorder="1"/>
    <xf numFmtId="0" fontId="31" fillId="8" borderId="27" xfId="0" applyFont="1" applyFill="1" applyBorder="1" applyAlignment="1" applyProtection="1">
      <alignment horizontal="right" vertical="center" wrapText="1"/>
    </xf>
    <xf numFmtId="165" fontId="32" fillId="0" borderId="8" xfId="0" applyNumberFormat="1" applyFont="1" applyBorder="1"/>
    <xf numFmtId="164" fontId="31" fillId="10" borderId="22" xfId="0" applyNumberFormat="1" applyFont="1" applyFill="1" applyBorder="1" applyAlignment="1" applyProtection="1">
      <alignment horizontal="right" vertical="center" wrapText="1"/>
    </xf>
    <xf numFmtId="0" fontId="31" fillId="8" borderId="37" xfId="0" applyFont="1" applyFill="1" applyBorder="1" applyAlignment="1" applyProtection="1">
      <alignment horizontal="right" vertical="center" wrapText="1"/>
    </xf>
    <xf numFmtId="164" fontId="31" fillId="10" borderId="39" xfId="0" applyNumberFormat="1" applyFont="1" applyFill="1" applyBorder="1" applyAlignment="1" applyProtection="1">
      <alignment horizontal="right" vertical="center" wrapText="1"/>
    </xf>
    <xf numFmtId="14" fontId="31" fillId="5" borderId="7" xfId="0" applyNumberFormat="1" applyFont="1" applyFill="1" applyBorder="1" applyAlignment="1" applyProtection="1">
      <alignment horizontal="right" vertical="center" wrapText="1"/>
    </xf>
    <xf numFmtId="0" fontId="31" fillId="3" borderId="7" xfId="0" applyFont="1" applyFill="1" applyBorder="1" applyAlignment="1" applyProtection="1">
      <alignment vertical="center" wrapText="1"/>
    </xf>
    <xf numFmtId="0" fontId="31" fillId="8" borderId="14" xfId="0" applyFont="1" applyFill="1" applyBorder="1" applyAlignment="1" applyProtection="1">
      <alignment horizontal="right" vertical="center" wrapText="1"/>
    </xf>
    <xf numFmtId="166" fontId="31" fillId="10" borderId="96" xfId="7" applyNumberFormat="1" applyFont="1" applyFill="1" applyBorder="1" applyAlignment="1">
      <alignment horizontal="right" wrapText="1"/>
    </xf>
    <xf numFmtId="0" fontId="7" fillId="8" borderId="97" xfId="0" applyFont="1" applyFill="1" applyBorder="1" applyAlignment="1" applyProtection="1">
      <alignment horizontal="right" vertical="center" wrapText="1"/>
    </xf>
    <xf numFmtId="0" fontId="7" fillId="8" borderId="98" xfId="0" applyFont="1" applyFill="1" applyBorder="1" applyAlignment="1" applyProtection="1">
      <alignment horizontal="right" vertical="center" wrapText="1"/>
    </xf>
    <xf numFmtId="0" fontId="7" fillId="8" borderId="99" xfId="0" applyFont="1" applyFill="1" applyBorder="1" applyAlignment="1" applyProtection="1">
      <alignment horizontal="right" vertical="center" wrapText="1"/>
    </xf>
    <xf numFmtId="164" fontId="9" fillId="10" borderId="100" xfId="0" applyNumberFormat="1" applyFont="1" applyFill="1" applyBorder="1" applyAlignment="1" applyProtection="1">
      <alignment horizontal="right" vertical="center" wrapText="1"/>
    </xf>
    <xf numFmtId="0" fontId="0" fillId="0" borderId="101" xfId="0" applyBorder="1"/>
    <xf numFmtId="0" fontId="20" fillId="0" borderId="0" xfId="0" applyFont="1" applyBorder="1"/>
    <xf numFmtId="0" fontId="18" fillId="0" borderId="0" xfId="0" applyFont="1" applyBorder="1"/>
    <xf numFmtId="0" fontId="20" fillId="0" borderId="73" xfId="0" applyFont="1" applyBorder="1"/>
    <xf numFmtId="0" fontId="18" fillId="0" borderId="73" xfId="0" applyFont="1" applyBorder="1"/>
    <xf numFmtId="0" fontId="7" fillId="8" borderId="102" xfId="0" applyFont="1" applyFill="1" applyBorder="1" applyAlignment="1" applyProtection="1">
      <alignment horizontal="right" vertical="center" wrapText="1"/>
    </xf>
    <xf numFmtId="164" fontId="9" fillId="10" borderId="104" xfId="0" applyNumberFormat="1" applyFont="1" applyFill="1" applyBorder="1" applyAlignment="1" applyProtection="1">
      <alignment horizontal="right" vertical="center" wrapText="1"/>
    </xf>
    <xf numFmtId="166" fontId="29" fillId="10" borderId="105" xfId="2" applyNumberFormat="1" applyFont="1" applyFill="1" applyBorder="1" applyAlignment="1">
      <alignment horizontal="right" wrapText="1"/>
    </xf>
    <xf numFmtId="0" fontId="7" fillId="8" borderId="106" xfId="0" applyFont="1" applyFill="1" applyBorder="1" applyAlignment="1" applyProtection="1">
      <alignment horizontal="right" vertical="center" wrapText="1"/>
    </xf>
    <xf numFmtId="166" fontId="29" fillId="10" borderId="107" xfId="2" applyNumberFormat="1" applyFont="1" applyFill="1" applyBorder="1" applyAlignment="1">
      <alignment horizontal="right" wrapText="1"/>
    </xf>
    <xf numFmtId="164" fontId="9" fillId="10" borderId="108" xfId="0" applyNumberFormat="1" applyFont="1" applyFill="1" applyBorder="1" applyAlignment="1" applyProtection="1">
      <alignment horizontal="right" vertical="center" wrapText="1"/>
    </xf>
    <xf numFmtId="164" fontId="9" fillId="10" borderId="109" xfId="0" applyNumberFormat="1" applyFont="1" applyFill="1" applyBorder="1" applyAlignment="1" applyProtection="1">
      <alignment horizontal="right" vertical="center" wrapText="1"/>
    </xf>
    <xf numFmtId="14" fontId="21" fillId="10" borderId="103" xfId="12" applyNumberFormat="1" applyFont="1" applyFill="1" applyBorder="1" applyAlignment="1">
      <alignment horizontal="right" wrapText="1"/>
    </xf>
    <xf numFmtId="0" fontId="21" fillId="10" borderId="103" xfId="12" applyFont="1" applyFill="1" applyBorder="1" applyAlignment="1">
      <alignment wrapText="1"/>
    </xf>
    <xf numFmtId="0" fontId="21" fillId="10" borderId="103" xfId="12" applyFont="1" applyFill="1" applyBorder="1" applyAlignment="1">
      <alignment horizontal="right" wrapText="1"/>
    </xf>
    <xf numFmtId="166" fontId="0" fillId="0" borderId="8" xfId="0" applyNumberFormat="1" applyBorder="1"/>
    <xf numFmtId="166" fontId="0" fillId="0" borderId="50" xfId="0" applyNumberFormat="1" applyBorder="1"/>
    <xf numFmtId="169" fontId="0" fillId="0" borderId="41" xfId="0" applyNumberFormat="1" applyBorder="1"/>
    <xf numFmtId="169" fontId="0" fillId="0" borderId="0" xfId="0" applyNumberFormat="1" applyBorder="1"/>
    <xf numFmtId="169" fontId="0" fillId="0" borderId="8" xfId="0" applyNumberFormat="1" applyBorder="1"/>
    <xf numFmtId="169" fontId="0" fillId="0" borderId="41" xfId="11" applyNumberFormat="1" applyFont="1" applyBorder="1"/>
    <xf numFmtId="164" fontId="0" fillId="0" borderId="0" xfId="0" applyNumberFormat="1"/>
    <xf numFmtId="14" fontId="34" fillId="10" borderId="110" xfId="12" applyNumberFormat="1" applyFont="1" applyFill="1" applyBorder="1" applyAlignment="1">
      <alignment horizontal="right" wrapText="1"/>
    </xf>
    <xf numFmtId="0" fontId="34" fillId="10" borderId="110" xfId="12" applyFont="1" applyFill="1" applyBorder="1" applyAlignment="1">
      <alignment wrapText="1"/>
    </xf>
    <xf numFmtId="0" fontId="34" fillId="10" borderId="110" xfId="12" applyFont="1" applyFill="1" applyBorder="1" applyAlignment="1">
      <alignment horizontal="right" wrapText="1"/>
    </xf>
    <xf numFmtId="166" fontId="34" fillId="10" borderId="110" xfId="12" applyNumberFormat="1" applyFont="1" applyFill="1" applyBorder="1" applyAlignment="1">
      <alignment horizontal="right" wrapText="1"/>
    </xf>
    <xf numFmtId="166" fontId="0" fillId="0" borderId="0" xfId="0" applyNumberFormat="1" applyBorder="1"/>
    <xf numFmtId="166" fontId="0" fillId="0" borderId="111" xfId="0" applyNumberFormat="1" applyBorder="1"/>
    <xf numFmtId="14" fontId="21" fillId="10" borderId="110" xfId="12" applyNumberFormat="1" applyFont="1" applyFill="1" applyBorder="1" applyAlignment="1">
      <alignment horizontal="right" wrapText="1"/>
    </xf>
    <xf numFmtId="0" fontId="21" fillId="10" borderId="110" xfId="12" applyFont="1" applyFill="1" applyBorder="1" applyAlignment="1">
      <alignment wrapText="1"/>
    </xf>
    <xf numFmtId="0" fontId="21" fillId="10" borderId="110" xfId="12" applyFont="1" applyFill="1" applyBorder="1" applyAlignment="1">
      <alignment horizontal="right" wrapText="1"/>
    </xf>
    <xf numFmtId="166" fontId="21" fillId="10" borderId="110" xfId="12" applyNumberFormat="1" applyFont="1" applyFill="1" applyBorder="1" applyAlignment="1">
      <alignment horizontal="right" wrapText="1"/>
    </xf>
    <xf numFmtId="0" fontId="21" fillId="10" borderId="112" xfId="12" applyFont="1" applyFill="1" applyBorder="1" applyAlignment="1">
      <alignment horizontal="right" wrapText="1"/>
    </xf>
    <xf numFmtId="166" fontId="21" fillId="10" borderId="113" xfId="12" applyNumberFormat="1" applyFont="1" applyFill="1" applyBorder="1" applyAlignment="1">
      <alignment horizontal="right" wrapText="1"/>
    </xf>
    <xf numFmtId="166" fontId="9" fillId="10" borderId="15" xfId="0" applyNumberFormat="1" applyFont="1" applyFill="1" applyBorder="1" applyAlignment="1" applyProtection="1">
      <alignment horizontal="right" vertical="center" wrapText="1"/>
    </xf>
    <xf numFmtId="0" fontId="21" fillId="10" borderId="0" xfId="12" applyFont="1" applyFill="1" applyBorder="1" applyAlignment="1">
      <alignment wrapText="1"/>
    </xf>
    <xf numFmtId="0" fontId="21" fillId="10" borderId="0" xfId="12" applyFont="1" applyFill="1" applyBorder="1" applyAlignment="1">
      <alignment horizontal="right" wrapText="1"/>
    </xf>
    <xf numFmtId="166" fontId="29" fillId="10" borderId="110" xfId="2" applyNumberFormat="1" applyFont="1" applyFill="1" applyBorder="1" applyAlignment="1">
      <alignment horizontal="right" wrapText="1"/>
    </xf>
    <xf numFmtId="166" fontId="21" fillId="10" borderId="114" xfId="12" applyNumberFormat="1" applyFont="1" applyFill="1" applyBorder="1" applyAlignment="1">
      <alignment horizontal="right" wrapText="1"/>
    </xf>
    <xf numFmtId="166" fontId="21" fillId="10" borderId="115" xfId="12" applyNumberFormat="1" applyFont="1" applyFill="1" applyBorder="1" applyAlignment="1">
      <alignment horizontal="right" wrapText="1"/>
    </xf>
    <xf numFmtId="0" fontId="21" fillId="10" borderId="116" xfId="12" applyFont="1" applyFill="1" applyBorder="1" applyAlignment="1">
      <alignment horizontal="right" wrapText="1"/>
    </xf>
    <xf numFmtId="0" fontId="21" fillId="10" borderId="117" xfId="12" applyFont="1" applyFill="1" applyBorder="1" applyAlignment="1">
      <alignment horizontal="right" wrapText="1"/>
    </xf>
    <xf numFmtId="0" fontId="21" fillId="10" borderId="118" xfId="12" applyFont="1" applyFill="1" applyBorder="1" applyAlignment="1">
      <alignment wrapText="1"/>
    </xf>
    <xf numFmtId="0" fontId="7" fillId="8" borderId="119" xfId="0" applyFont="1" applyFill="1" applyBorder="1" applyAlignment="1" applyProtection="1">
      <alignment horizontal="right" vertical="center" wrapText="1"/>
    </xf>
    <xf numFmtId="164" fontId="9" fillId="10" borderId="120" xfId="0" applyNumberFormat="1" applyFont="1" applyFill="1" applyBorder="1" applyAlignment="1" applyProtection="1">
      <alignment horizontal="right" vertical="center" wrapText="1"/>
    </xf>
    <xf numFmtId="0" fontId="34" fillId="10" borderId="112" xfId="12" applyFont="1" applyFill="1" applyBorder="1" applyAlignment="1">
      <alignment horizontal="right" wrapText="1"/>
    </xf>
    <xf numFmtId="166" fontId="34" fillId="10" borderId="113" xfId="12" applyNumberFormat="1" applyFont="1" applyFill="1" applyBorder="1" applyAlignment="1">
      <alignment horizontal="right" wrapText="1"/>
    </xf>
    <xf numFmtId="166" fontId="34" fillId="10" borderId="115" xfId="12" applyNumberFormat="1" applyFont="1" applyFill="1" applyBorder="1" applyAlignment="1">
      <alignment horizontal="right" wrapText="1"/>
    </xf>
    <xf numFmtId="0" fontId="34" fillId="10" borderId="118" xfId="12" applyFont="1" applyFill="1" applyBorder="1" applyAlignment="1">
      <alignment wrapText="1"/>
    </xf>
    <xf numFmtId="0" fontId="34" fillId="10" borderId="16" xfId="12" applyFont="1" applyFill="1" applyBorder="1" applyAlignment="1">
      <alignment horizontal="right" wrapText="1"/>
    </xf>
    <xf numFmtId="14" fontId="34" fillId="10" borderId="121" xfId="12" applyNumberFormat="1" applyFont="1" applyFill="1" applyBorder="1" applyAlignment="1">
      <alignment horizontal="right" wrapText="1"/>
    </xf>
    <xf numFmtId="0" fontId="34" fillId="10" borderId="121" xfId="12" applyFont="1" applyFill="1" applyBorder="1" applyAlignment="1">
      <alignment wrapText="1"/>
    </xf>
    <xf numFmtId="0" fontId="34" fillId="10" borderId="121" xfId="12" applyFont="1" applyFill="1" applyBorder="1" applyAlignment="1">
      <alignment horizontal="right" wrapText="1"/>
    </xf>
    <xf numFmtId="166" fontId="34" fillId="10" borderId="121" xfId="12" applyNumberFormat="1" applyFont="1" applyFill="1" applyBorder="1" applyAlignment="1">
      <alignment horizontal="right" wrapText="1"/>
    </xf>
    <xf numFmtId="166" fontId="9" fillId="10" borderId="120" xfId="0" applyNumberFormat="1" applyFont="1" applyFill="1" applyBorder="1" applyAlignment="1" applyProtection="1">
      <alignment horizontal="right" vertical="center" wrapText="1"/>
    </xf>
    <xf numFmtId="166" fontId="29" fillId="10" borderId="121" xfId="2" applyNumberFormat="1" applyFont="1" applyFill="1" applyBorder="1" applyAlignment="1">
      <alignment horizontal="right" wrapText="1"/>
    </xf>
    <xf numFmtId="44" fontId="0" fillId="0" borderId="41" xfId="11" applyFont="1" applyBorder="1"/>
    <xf numFmtId="44" fontId="18" fillId="0" borderId="73" xfId="11" applyFont="1" applyBorder="1"/>
    <xf numFmtId="0" fontId="0" fillId="0" borderId="35" xfId="0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7" fillId="8" borderId="97" xfId="0" applyFont="1" applyFill="1" applyBorder="1" applyAlignment="1" applyProtection="1">
      <alignment horizontal="right" wrapText="1"/>
    </xf>
    <xf numFmtId="164" fontId="9" fillId="10" borderId="100" xfId="0" applyNumberFormat="1" applyFont="1" applyFill="1" applyBorder="1" applyAlignment="1" applyProtection="1">
      <alignment horizontal="right" wrapText="1"/>
    </xf>
    <xf numFmtId="14" fontId="4" fillId="5" borderId="4" xfId="0" applyNumberFormat="1" applyFont="1" applyFill="1" applyBorder="1" applyAlignment="1" applyProtection="1">
      <alignment horizontal="right" wrapText="1"/>
    </xf>
    <xf numFmtId="0" fontId="2" fillId="3" borderId="2" xfId="0" applyFont="1" applyFill="1" applyBorder="1" applyAlignment="1" applyProtection="1">
      <alignment horizontal="right" wrapText="1"/>
    </xf>
    <xf numFmtId="0" fontId="2" fillId="3" borderId="7" xfId="0" applyFont="1" applyFill="1" applyBorder="1" applyAlignment="1" applyProtection="1">
      <alignment horizontal="right" wrapText="1"/>
    </xf>
    <xf numFmtId="0" fontId="5" fillId="6" borderId="5" xfId="0" applyFont="1" applyFill="1" applyBorder="1" applyAlignment="1" applyProtection="1">
      <alignment horizontal="right" wrapText="1"/>
    </xf>
    <xf numFmtId="0" fontId="2" fillId="3" borderId="10" xfId="0" applyFont="1" applyFill="1" applyBorder="1" applyAlignment="1" applyProtection="1">
      <alignment horizontal="right" wrapText="1"/>
    </xf>
    <xf numFmtId="0" fontId="7" fillId="8" borderId="98" xfId="0" applyFont="1" applyFill="1" applyBorder="1" applyAlignment="1" applyProtection="1">
      <alignment horizontal="right" wrapText="1"/>
    </xf>
    <xf numFmtId="164" fontId="9" fillId="10" borderId="15" xfId="0" applyNumberFormat="1" applyFont="1" applyFill="1" applyBorder="1" applyAlignment="1" applyProtection="1">
      <alignment horizontal="right" wrapText="1"/>
    </xf>
    <xf numFmtId="14" fontId="4" fillId="5" borderId="7" xfId="0" applyNumberFormat="1" applyFont="1" applyFill="1" applyBorder="1" applyAlignment="1" applyProtection="1">
      <alignment horizontal="right" wrapText="1"/>
    </xf>
    <xf numFmtId="0" fontId="5" fillId="6" borderId="7" xfId="0" applyFont="1" applyFill="1" applyBorder="1" applyAlignment="1" applyProtection="1">
      <alignment horizontal="right" wrapText="1"/>
    </xf>
    <xf numFmtId="14" fontId="34" fillId="10" borderId="0" xfId="12" applyNumberFormat="1" applyFont="1" applyFill="1" applyBorder="1" applyAlignment="1">
      <alignment horizontal="right" wrapText="1"/>
    </xf>
    <xf numFmtId="0" fontId="34" fillId="10" borderId="0" xfId="12" applyFont="1" applyFill="1" applyBorder="1" applyAlignment="1">
      <alignment wrapText="1"/>
    </xf>
    <xf numFmtId="0" fontId="34" fillId="10" borderId="0" xfId="12" applyFont="1" applyFill="1" applyBorder="1" applyAlignment="1">
      <alignment horizontal="right" wrapText="1"/>
    </xf>
    <xf numFmtId="166" fontId="9" fillId="10" borderId="100" xfId="0" applyNumberFormat="1" applyFont="1" applyFill="1" applyBorder="1" applyAlignment="1" applyProtection="1">
      <alignment horizontal="right" vertical="center" wrapText="1"/>
    </xf>
    <xf numFmtId="44" fontId="0" fillId="0" borderId="40" xfId="11" applyFont="1" applyBorder="1"/>
    <xf numFmtId="0" fontId="34" fillId="10" borderId="123" xfId="12" applyFont="1" applyFill="1" applyBorder="1" applyAlignment="1">
      <alignment wrapText="1"/>
    </xf>
    <xf numFmtId="0" fontId="34" fillId="10" borderId="122" xfId="12" applyFont="1" applyFill="1" applyBorder="1" applyAlignment="1">
      <alignment horizontal="right" wrapText="1"/>
    </xf>
    <xf numFmtId="0" fontId="7" fillId="8" borderId="124" xfId="0" applyFont="1" applyFill="1" applyBorder="1" applyAlignment="1" applyProtection="1">
      <alignment horizontal="right" vertical="center" wrapText="1"/>
    </xf>
    <xf numFmtId="166" fontId="34" fillId="10" borderId="125" xfId="12" applyNumberFormat="1" applyFont="1" applyFill="1" applyBorder="1" applyAlignment="1">
      <alignment horizontal="right" wrapText="1"/>
    </xf>
    <xf numFmtId="0" fontId="34" fillId="10" borderId="126" xfId="12" applyFont="1" applyFill="1" applyBorder="1" applyAlignment="1">
      <alignment horizontal="right" wrapText="1"/>
    </xf>
    <xf numFmtId="166" fontId="34" fillId="10" borderId="127" xfId="12" applyNumberFormat="1" applyFont="1" applyFill="1" applyBorder="1" applyAlignment="1">
      <alignment horizontal="right" wrapText="1"/>
    </xf>
    <xf numFmtId="166" fontId="34" fillId="10" borderId="128" xfId="12" applyNumberFormat="1" applyFont="1" applyFill="1" applyBorder="1" applyAlignment="1">
      <alignment horizontal="right" wrapText="1"/>
    </xf>
    <xf numFmtId="0" fontId="2" fillId="3" borderId="10" xfId="0" applyFont="1" applyFill="1" applyBorder="1" applyAlignment="1" applyProtection="1">
      <alignment wrapText="1"/>
    </xf>
    <xf numFmtId="0" fontId="16" fillId="2" borderId="28" xfId="0" applyFont="1" applyFill="1" applyBorder="1" applyAlignment="1" applyProtection="1">
      <alignment horizontal="center" vertical="center" wrapText="1"/>
    </xf>
    <xf numFmtId="0" fontId="0" fillId="0" borderId="29" xfId="0" applyBorder="1" applyAlignment="1"/>
    <xf numFmtId="0" fontId="0" fillId="0" borderId="30" xfId="0" applyBorder="1" applyAlignment="1"/>
    <xf numFmtId="0" fontId="17" fillId="11" borderId="28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6" fillId="2" borderId="29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4" fillId="2" borderId="74" xfId="0" applyFont="1" applyFill="1" applyBorder="1" applyAlignment="1" applyProtection="1">
      <alignment horizontal="center" vertical="center"/>
    </xf>
    <xf numFmtId="0" fontId="0" fillId="0" borderId="75" xfId="0" applyBorder="1" applyAlignment="1"/>
    <xf numFmtId="0" fontId="14" fillId="2" borderId="9" xfId="0" applyFont="1" applyFill="1" applyBorder="1" applyAlignment="1" applyProtection="1">
      <alignment horizontal="center" vertical="center"/>
    </xf>
    <xf numFmtId="0" fontId="0" fillId="0" borderId="25" xfId="0" applyBorder="1" applyAlignment="1"/>
    <xf numFmtId="0" fontId="14" fillId="2" borderId="2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vertical="center" wrapText="1"/>
    </xf>
    <xf numFmtId="0" fontId="10" fillId="0" borderId="13" xfId="0" applyFont="1" applyBorder="1" applyAlignment="1"/>
    <xf numFmtId="0" fontId="10" fillId="0" borderId="11" xfId="0" applyFont="1" applyBorder="1" applyAlignment="1"/>
    <xf numFmtId="0" fontId="14" fillId="3" borderId="65" xfId="0" applyFont="1" applyFill="1" applyBorder="1" applyAlignment="1" applyProtection="1">
      <alignment vertical="center" wrapText="1"/>
    </xf>
    <xf numFmtId="0" fontId="10" fillId="0" borderId="61" xfId="0" applyFont="1" applyBorder="1" applyAlignment="1"/>
    <xf numFmtId="0" fontId="10" fillId="0" borderId="62" xfId="0" applyFont="1" applyBorder="1" applyAlignment="1"/>
    <xf numFmtId="167" fontId="26" fillId="0" borderId="66" xfId="0" applyNumberFormat="1" applyFont="1" applyBorder="1" applyAlignment="1" applyProtection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7" fontId="26" fillId="0" borderId="23" xfId="0" applyNumberFormat="1" applyFont="1" applyBorder="1" applyAlignment="1" applyProtection="1">
      <alignment horizontal="center" vertical="center"/>
    </xf>
    <xf numFmtId="167" fontId="26" fillId="0" borderId="25" xfId="0" applyNumberFormat="1" applyFont="1" applyBorder="1" applyAlignment="1" applyProtection="1">
      <alignment horizontal="center" vertical="center"/>
    </xf>
    <xf numFmtId="167" fontId="26" fillId="0" borderId="16" xfId="0" applyNumberFormat="1" applyFont="1" applyBorder="1" applyAlignment="1" applyProtection="1">
      <alignment horizontal="center" vertical="center"/>
    </xf>
    <xf numFmtId="167" fontId="26" fillId="0" borderId="17" xfId="0" applyNumberFormat="1" applyFont="1" applyBorder="1" applyAlignment="1" applyProtection="1">
      <alignment horizontal="center" vertical="center"/>
    </xf>
    <xf numFmtId="167" fontId="26" fillId="0" borderId="18" xfId="0" applyNumberFormat="1" applyFont="1" applyBorder="1" applyAlignment="1" applyProtection="1">
      <alignment horizontal="center" vertical="center"/>
    </xf>
    <xf numFmtId="167" fontId="26" fillId="0" borderId="19" xfId="0" applyNumberFormat="1" applyFont="1" applyBorder="1" applyAlignment="1" applyProtection="1">
      <alignment horizontal="center" vertical="center"/>
    </xf>
    <xf numFmtId="14" fontId="27" fillId="0" borderId="74" xfId="0" applyNumberFormat="1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14" fontId="27" fillId="0" borderId="78" xfId="0" applyNumberFormat="1" applyFont="1" applyBorder="1" applyAlignment="1">
      <alignment horizontal="left"/>
    </xf>
    <xf numFmtId="0" fontId="12" fillId="0" borderId="79" xfId="0" applyFont="1" applyBorder="1" applyAlignment="1"/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3">
    <cellStyle name="Currency" xfId="11" builtinId="4"/>
    <cellStyle name="Normal" xfId="0" builtinId="0"/>
    <cellStyle name="Normal_BoxCulvNew" xfId="5"/>
    <cellStyle name="Normal_BoxCulvNew_1" xfId="10"/>
    <cellStyle name="Normal_Cantilever" xfId="8"/>
    <cellStyle name="Normal_FlatSlabSTR" xfId="1"/>
    <cellStyle name="Normal_Full Span" xfId="9"/>
    <cellStyle name="Normal_HaunchedSlabSTR" xfId="2"/>
    <cellStyle name="Normal_I-Girder GRD" xfId="3"/>
    <cellStyle name="Normal_I-GirderSTR" xfId="4"/>
    <cellStyle name="Normal_RetWalls" xfId="6"/>
    <cellStyle name="Normal_RetWalls (2)" xfId="7"/>
    <cellStyle name="Normal_YearEndStructureSummary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ySplit="3" topLeftCell="A4" activePane="bottomLeft" state="frozen"/>
      <selection pane="bottomLeft" activeCell="K47" sqref="K47"/>
    </sheetView>
  </sheetViews>
  <sheetFormatPr defaultRowHeight="15" x14ac:dyDescent="0.25"/>
  <cols>
    <col min="1" max="1" width="10.7109375" customWidth="1"/>
    <col min="2" max="2" width="14.85546875" customWidth="1"/>
    <col min="3" max="3" width="8.42578125" bestFit="1" customWidth="1"/>
    <col min="4" max="4" width="15.42578125" customWidth="1"/>
    <col min="5" max="5" width="10.7109375" bestFit="1" customWidth="1"/>
    <col min="6" max="6" width="8.140625" bestFit="1" customWidth="1"/>
    <col min="7" max="7" width="10.5703125" bestFit="1" customWidth="1"/>
    <col min="8" max="8" width="13.42578125" bestFit="1" customWidth="1"/>
    <col min="9" max="9" width="12.7109375" bestFit="1" customWidth="1"/>
    <col min="10" max="10" width="11.7109375" bestFit="1" customWidth="1"/>
    <col min="11" max="11" width="12.7109375" bestFit="1" customWidth="1"/>
    <col min="12" max="12" width="9.42578125" bestFit="1" customWidth="1"/>
    <col min="13" max="13" width="12.7109375" bestFit="1" customWidth="1"/>
    <col min="14" max="14" width="14.140625" bestFit="1" customWidth="1"/>
    <col min="15" max="15" width="14.85546875" bestFit="1" customWidth="1"/>
    <col min="18" max="18" width="11.28515625" bestFit="1" customWidth="1"/>
  </cols>
  <sheetData>
    <row r="1" spans="1:16" ht="26.25" x14ac:dyDescent="0.4">
      <c r="A1" s="11" t="s">
        <v>282</v>
      </c>
    </row>
    <row r="2" spans="1:16" ht="21" x14ac:dyDescent="0.35">
      <c r="A2" s="10" t="s">
        <v>325</v>
      </c>
      <c r="B2" s="9"/>
      <c r="C2" s="9"/>
      <c r="D2" s="9"/>
      <c r="E2" s="9"/>
      <c r="F2" s="9"/>
      <c r="G2" s="446" t="s">
        <v>304</v>
      </c>
      <c r="H2" s="447"/>
      <c r="I2" s="447"/>
      <c r="J2" s="447"/>
      <c r="K2" s="448"/>
      <c r="L2" s="449" t="s">
        <v>305</v>
      </c>
      <c r="M2" s="450"/>
      <c r="N2" s="450"/>
      <c r="O2" s="450"/>
      <c r="P2" s="451"/>
    </row>
    <row r="3" spans="1:16" ht="30" x14ac:dyDescent="0.25">
      <c r="A3" s="13" t="s">
        <v>299</v>
      </c>
      <c r="B3" s="13" t="s">
        <v>281</v>
      </c>
      <c r="C3" s="13" t="s">
        <v>302</v>
      </c>
      <c r="D3" s="13" t="s">
        <v>284</v>
      </c>
      <c r="E3" s="13" t="s">
        <v>303</v>
      </c>
      <c r="F3" s="51" t="s">
        <v>2</v>
      </c>
      <c r="G3" s="247" t="s">
        <v>3</v>
      </c>
      <c r="H3" s="8" t="s">
        <v>4</v>
      </c>
      <c r="I3" s="8" t="s">
        <v>5</v>
      </c>
      <c r="J3" s="39" t="s">
        <v>311</v>
      </c>
      <c r="K3" s="249" t="s">
        <v>6</v>
      </c>
      <c r="L3" s="247" t="s">
        <v>3</v>
      </c>
      <c r="M3" s="8" t="s">
        <v>4</v>
      </c>
      <c r="N3" s="8" t="s">
        <v>5</v>
      </c>
      <c r="O3" s="39" t="s">
        <v>311</v>
      </c>
      <c r="P3" s="249" t="s">
        <v>6</v>
      </c>
    </row>
    <row r="4" spans="1:16" x14ac:dyDescent="0.25">
      <c r="A4" s="4">
        <v>42381</v>
      </c>
      <c r="B4" s="2" t="s">
        <v>7</v>
      </c>
      <c r="C4" s="3" t="s">
        <v>8</v>
      </c>
      <c r="D4" s="3" t="s">
        <v>9</v>
      </c>
      <c r="E4" s="5">
        <v>2</v>
      </c>
      <c r="F4" s="28" t="s">
        <v>10</v>
      </c>
      <c r="G4" s="55">
        <v>7660.8</v>
      </c>
      <c r="H4" s="18">
        <v>1130582.5163</v>
      </c>
      <c r="I4" s="7">
        <f>H4/G4</f>
        <v>147.58021568243527</v>
      </c>
      <c r="J4" s="113">
        <v>445920</v>
      </c>
      <c r="K4" s="56">
        <v>58.208021534141899</v>
      </c>
      <c r="L4" s="55"/>
      <c r="M4" s="18"/>
      <c r="N4" s="7"/>
      <c r="O4" s="7"/>
      <c r="P4" s="58"/>
    </row>
    <row r="5" spans="1:16" x14ac:dyDescent="0.25">
      <c r="A5" s="4">
        <v>42409</v>
      </c>
      <c r="B5" s="2" t="s">
        <v>11</v>
      </c>
      <c r="C5" s="3" t="s">
        <v>12</v>
      </c>
      <c r="D5" s="3" t="s">
        <v>13</v>
      </c>
      <c r="E5" s="5">
        <v>1</v>
      </c>
      <c r="F5" s="28" t="s">
        <v>14</v>
      </c>
      <c r="G5" s="57"/>
      <c r="H5" s="15"/>
      <c r="I5" s="15"/>
      <c r="J5" s="15"/>
      <c r="K5" s="58"/>
      <c r="L5" s="55">
        <v>1237.69</v>
      </c>
      <c r="M5" s="277">
        <v>168404.13829999999</v>
      </c>
      <c r="N5" s="7">
        <f>M5/L5</f>
        <v>136.06326164063697</v>
      </c>
      <c r="O5" s="272">
        <v>52433</v>
      </c>
      <c r="P5" s="56">
        <v>42.363594527631797</v>
      </c>
    </row>
    <row r="6" spans="1:16" x14ac:dyDescent="0.25">
      <c r="A6" s="4">
        <v>42409</v>
      </c>
      <c r="B6" s="2" t="s">
        <v>15</v>
      </c>
      <c r="C6" s="3" t="s">
        <v>8</v>
      </c>
      <c r="D6" s="3" t="s">
        <v>13</v>
      </c>
      <c r="E6" s="5">
        <v>1</v>
      </c>
      <c r="F6" s="28" t="s">
        <v>16</v>
      </c>
      <c r="G6" s="57"/>
      <c r="H6" s="15"/>
      <c r="I6" s="15"/>
      <c r="J6" s="15"/>
      <c r="K6" s="58"/>
      <c r="L6" s="55">
        <v>1382.55</v>
      </c>
      <c r="M6" s="277">
        <v>162080.16450000001</v>
      </c>
      <c r="N6" s="7">
        <f t="shared" ref="N6:N15" si="0">M6/L6</f>
        <v>117.23276879678856</v>
      </c>
      <c r="O6" s="272">
        <v>101787</v>
      </c>
      <c r="P6" s="56">
        <v>73.622651191742804</v>
      </c>
    </row>
    <row r="7" spans="1:16" x14ac:dyDescent="0.25">
      <c r="A7" s="4">
        <v>42409</v>
      </c>
      <c r="B7" s="2" t="s">
        <v>17</v>
      </c>
      <c r="C7" s="3" t="s">
        <v>12</v>
      </c>
      <c r="D7" s="3" t="s">
        <v>9</v>
      </c>
      <c r="E7" s="5">
        <v>2</v>
      </c>
      <c r="F7" s="28" t="s">
        <v>18</v>
      </c>
      <c r="G7" s="57"/>
      <c r="H7" s="15"/>
      <c r="I7" s="15"/>
      <c r="J7" s="15"/>
      <c r="K7" s="58"/>
      <c r="L7" s="55">
        <v>2368.2800000000002</v>
      </c>
      <c r="M7" s="277">
        <v>292285.19699999999</v>
      </c>
      <c r="N7" s="7">
        <f t="shared" si="0"/>
        <v>123.41665554748592</v>
      </c>
      <c r="O7" s="272">
        <v>125668.5</v>
      </c>
      <c r="P7" s="56">
        <v>53.063192884884501</v>
      </c>
    </row>
    <row r="8" spans="1:16" x14ac:dyDescent="0.25">
      <c r="A8" s="4">
        <v>42409</v>
      </c>
      <c r="B8" s="2" t="s">
        <v>19</v>
      </c>
      <c r="C8" s="3" t="s">
        <v>12</v>
      </c>
      <c r="D8" s="3" t="s">
        <v>13</v>
      </c>
      <c r="E8" s="5">
        <v>1</v>
      </c>
      <c r="F8" s="28" t="s">
        <v>20</v>
      </c>
      <c r="G8" s="57"/>
      <c r="H8" s="15"/>
      <c r="I8" s="15"/>
      <c r="J8" s="15"/>
      <c r="K8" s="58"/>
      <c r="L8" s="55">
        <v>1714.38</v>
      </c>
      <c r="M8" s="277">
        <v>258142.76930000001</v>
      </c>
      <c r="N8" s="7">
        <f t="shared" si="0"/>
        <v>150.575000466641</v>
      </c>
      <c r="O8" s="272">
        <v>96914</v>
      </c>
      <c r="P8" s="56">
        <v>56.530057352497302</v>
      </c>
    </row>
    <row r="9" spans="1:16" x14ac:dyDescent="0.25">
      <c r="A9" s="4">
        <v>42437</v>
      </c>
      <c r="B9" s="2" t="s">
        <v>21</v>
      </c>
      <c r="C9" s="3" t="s">
        <v>8</v>
      </c>
      <c r="D9" s="3" t="s">
        <v>13</v>
      </c>
      <c r="E9" s="5">
        <v>1</v>
      </c>
      <c r="F9" s="28" t="s">
        <v>14</v>
      </c>
      <c r="G9" s="57"/>
      <c r="H9" s="15"/>
      <c r="I9" s="15"/>
      <c r="J9" s="15"/>
      <c r="K9" s="58"/>
      <c r="L9" s="55">
        <v>3266.69</v>
      </c>
      <c r="M9" s="277">
        <v>434911.6262</v>
      </c>
      <c r="N9" s="7">
        <f t="shared" si="0"/>
        <v>133.13526113588983</v>
      </c>
      <c r="O9" s="272">
        <v>227337</v>
      </c>
      <c r="P9" s="56">
        <v>69.592463342919999</v>
      </c>
    </row>
    <row r="10" spans="1:16" x14ac:dyDescent="0.25">
      <c r="A10" s="4">
        <v>42437</v>
      </c>
      <c r="B10" s="2" t="s">
        <v>22</v>
      </c>
      <c r="C10" s="3" t="s">
        <v>8</v>
      </c>
      <c r="D10" s="3" t="s">
        <v>13</v>
      </c>
      <c r="E10" s="5">
        <v>1</v>
      </c>
      <c r="F10" s="28" t="s">
        <v>16</v>
      </c>
      <c r="G10" s="57"/>
      <c r="H10" s="15"/>
      <c r="I10" s="15"/>
      <c r="J10" s="15"/>
      <c r="K10" s="58"/>
      <c r="L10" s="55">
        <v>2302.65</v>
      </c>
      <c r="M10" s="277">
        <v>413506.01459999999</v>
      </c>
      <c r="N10" s="7">
        <f t="shared" si="0"/>
        <v>179.57831828545372</v>
      </c>
      <c r="O10" s="272">
        <v>177967</v>
      </c>
      <c r="P10" s="56">
        <v>77.287910688835694</v>
      </c>
    </row>
    <row r="11" spans="1:16" x14ac:dyDescent="0.25">
      <c r="A11" s="4">
        <v>42437</v>
      </c>
      <c r="B11" s="2" t="s">
        <v>23</v>
      </c>
      <c r="C11" s="3" t="s">
        <v>8</v>
      </c>
      <c r="D11" s="3" t="s">
        <v>13</v>
      </c>
      <c r="E11" s="5">
        <v>1</v>
      </c>
      <c r="F11" s="28" t="s">
        <v>16</v>
      </c>
      <c r="G11" s="57"/>
      <c r="H11" s="15"/>
      <c r="I11" s="15"/>
      <c r="J11" s="15"/>
      <c r="K11" s="58"/>
      <c r="L11" s="55">
        <v>2249.52</v>
      </c>
      <c r="M11" s="277">
        <v>392146.62770000001</v>
      </c>
      <c r="N11" s="7">
        <f t="shared" si="0"/>
        <v>174.32457933247983</v>
      </c>
      <c r="O11" s="272">
        <v>177408.5</v>
      </c>
      <c r="P11" s="56">
        <v>78.865046080793704</v>
      </c>
    </row>
    <row r="12" spans="1:16" ht="21.75" customHeight="1" x14ac:dyDescent="0.25">
      <c r="A12" s="4">
        <v>42437</v>
      </c>
      <c r="B12" s="2" t="s">
        <v>24</v>
      </c>
      <c r="C12" s="3" t="s">
        <v>12</v>
      </c>
      <c r="D12" s="3" t="s">
        <v>25</v>
      </c>
      <c r="E12" s="5">
        <v>2</v>
      </c>
      <c r="F12" s="28" t="s">
        <v>26</v>
      </c>
      <c r="G12" s="57"/>
      <c r="H12" s="15"/>
      <c r="I12" s="15"/>
      <c r="J12" s="15"/>
      <c r="K12" s="58"/>
      <c r="L12" s="55">
        <v>1952.25</v>
      </c>
      <c r="M12" s="277">
        <v>404397.63209999999</v>
      </c>
      <c r="N12" s="7">
        <f t="shared" si="0"/>
        <v>207.14438832116787</v>
      </c>
      <c r="O12" s="272">
        <v>104404</v>
      </c>
      <c r="P12" s="56">
        <v>53.478806505314402</v>
      </c>
    </row>
    <row r="13" spans="1:16" x14ac:dyDescent="0.25">
      <c r="A13" s="4">
        <v>42437</v>
      </c>
      <c r="B13" s="2" t="s">
        <v>27</v>
      </c>
      <c r="C13" s="3" t="s">
        <v>8</v>
      </c>
      <c r="D13" s="3" t="s">
        <v>13</v>
      </c>
      <c r="E13" s="5">
        <v>1</v>
      </c>
      <c r="F13" s="28" t="s">
        <v>28</v>
      </c>
      <c r="G13" s="57"/>
      <c r="H13" s="15"/>
      <c r="I13" s="15"/>
      <c r="J13" s="15"/>
      <c r="K13" s="58"/>
      <c r="L13" s="55">
        <v>1562.4</v>
      </c>
      <c r="M13" s="277">
        <v>187636.9166</v>
      </c>
      <c r="N13" s="7">
        <f t="shared" si="0"/>
        <v>120.09531272401433</v>
      </c>
      <c r="O13" s="272">
        <v>71611</v>
      </c>
      <c r="P13" s="56">
        <v>45.833972658094297</v>
      </c>
    </row>
    <row r="14" spans="1:16" x14ac:dyDescent="0.25">
      <c r="A14" s="4">
        <v>42472</v>
      </c>
      <c r="B14" s="2" t="s">
        <v>29</v>
      </c>
      <c r="C14" s="3" t="s">
        <v>12</v>
      </c>
      <c r="D14" s="3" t="s">
        <v>13</v>
      </c>
      <c r="E14" s="5">
        <v>1</v>
      </c>
      <c r="F14" s="28" t="s">
        <v>16</v>
      </c>
      <c r="G14" s="57"/>
      <c r="H14" s="15"/>
      <c r="I14" s="15"/>
      <c r="J14" s="15"/>
      <c r="K14" s="58"/>
      <c r="L14" s="55">
        <v>1158.3</v>
      </c>
      <c r="M14" s="277">
        <v>191481.5827</v>
      </c>
      <c r="N14" s="7">
        <f t="shared" si="0"/>
        <v>165.3125983769317</v>
      </c>
      <c r="O14" s="272">
        <v>81950</v>
      </c>
      <c r="P14" s="56">
        <v>70.750234434428606</v>
      </c>
    </row>
    <row r="15" spans="1:16" x14ac:dyDescent="0.25">
      <c r="A15" s="4">
        <v>42472</v>
      </c>
      <c r="B15" s="2" t="s">
        <v>30</v>
      </c>
      <c r="C15" s="3" t="s">
        <v>12</v>
      </c>
      <c r="D15" s="3" t="s">
        <v>13</v>
      </c>
      <c r="E15" s="5">
        <v>1</v>
      </c>
      <c r="F15" s="28" t="s">
        <v>16</v>
      </c>
      <c r="G15" s="57"/>
      <c r="H15" s="15"/>
      <c r="I15" s="15"/>
      <c r="J15" s="15"/>
      <c r="K15" s="58"/>
      <c r="L15" s="55">
        <v>1136.8499999999999</v>
      </c>
      <c r="M15" s="277">
        <v>228025.10980000001</v>
      </c>
      <c r="N15" s="7">
        <f t="shared" si="0"/>
        <v>200.57624998900474</v>
      </c>
      <c r="O15" s="272">
        <v>80450</v>
      </c>
      <c r="P15" s="56">
        <v>70.7657137948529</v>
      </c>
    </row>
    <row r="16" spans="1:16" x14ac:dyDescent="0.25">
      <c r="A16" s="4">
        <v>42472</v>
      </c>
      <c r="B16" s="2" t="s">
        <v>31</v>
      </c>
      <c r="C16" s="3" t="s">
        <v>8</v>
      </c>
      <c r="D16" s="3" t="s">
        <v>13</v>
      </c>
      <c r="E16" s="5">
        <v>1</v>
      </c>
      <c r="F16" s="28" t="s">
        <v>32</v>
      </c>
      <c r="G16" s="55">
        <v>2452.59</v>
      </c>
      <c r="H16" s="18">
        <v>450714.33840000001</v>
      </c>
      <c r="I16" s="7">
        <f>H16/G16</f>
        <v>183.7707641309799</v>
      </c>
      <c r="J16" s="272">
        <v>149039.79999999999</v>
      </c>
      <c r="K16" s="56">
        <v>60.768328444229802</v>
      </c>
      <c r="L16" s="57"/>
      <c r="M16" s="15"/>
      <c r="N16" s="15"/>
      <c r="O16" s="15"/>
      <c r="P16" s="58"/>
    </row>
    <row r="17" spans="1:16" x14ac:dyDescent="0.25">
      <c r="A17" s="4">
        <v>42472</v>
      </c>
      <c r="B17" s="2" t="s">
        <v>33</v>
      </c>
      <c r="C17" s="3" t="s">
        <v>8</v>
      </c>
      <c r="D17" s="3" t="s">
        <v>13</v>
      </c>
      <c r="E17" s="5">
        <v>1</v>
      </c>
      <c r="F17" s="28" t="s">
        <v>32</v>
      </c>
      <c r="G17" s="55">
        <v>2845.87</v>
      </c>
      <c r="H17" s="18">
        <v>570920.09820000001</v>
      </c>
      <c r="I17" s="7">
        <f>H17/G17</f>
        <v>200.61355515185164</v>
      </c>
      <c r="J17" s="272">
        <v>187644.79999999999</v>
      </c>
      <c r="K17" s="56">
        <v>65.935827101429496</v>
      </c>
      <c r="L17" s="55"/>
      <c r="M17" s="18"/>
      <c r="N17" s="7"/>
      <c r="O17" s="7"/>
      <c r="P17" s="58"/>
    </row>
    <row r="18" spans="1:16" x14ac:dyDescent="0.25">
      <c r="A18" s="4">
        <v>42472</v>
      </c>
      <c r="B18" s="2" t="s">
        <v>34</v>
      </c>
      <c r="C18" s="3" t="s">
        <v>8</v>
      </c>
      <c r="D18" s="3" t="s">
        <v>13</v>
      </c>
      <c r="E18" s="5">
        <v>1</v>
      </c>
      <c r="F18" s="28" t="s">
        <v>35</v>
      </c>
      <c r="G18" s="57"/>
      <c r="H18" s="15"/>
      <c r="I18" s="15"/>
      <c r="J18" s="15"/>
      <c r="K18" s="58"/>
      <c r="L18" s="55">
        <v>2262</v>
      </c>
      <c r="M18" s="277">
        <v>290819.36170000001</v>
      </c>
      <c r="N18" s="7">
        <f t="shared" ref="N18:N33" si="1">M18/L18</f>
        <v>128.56735707338638</v>
      </c>
      <c r="O18" s="272">
        <v>131498.5</v>
      </c>
      <c r="P18" s="56">
        <v>58.133731211317397</v>
      </c>
    </row>
    <row r="19" spans="1:16" x14ac:dyDescent="0.25">
      <c r="A19" s="4">
        <v>42472</v>
      </c>
      <c r="B19" s="2" t="s">
        <v>36</v>
      </c>
      <c r="C19" s="3" t="s">
        <v>8</v>
      </c>
      <c r="D19" s="3" t="s">
        <v>13</v>
      </c>
      <c r="E19" s="5">
        <v>1</v>
      </c>
      <c r="F19" s="28" t="s">
        <v>32</v>
      </c>
      <c r="G19" s="57"/>
      <c r="H19" s="15"/>
      <c r="I19" s="15"/>
      <c r="J19" s="15"/>
      <c r="K19" s="58"/>
      <c r="L19" s="55">
        <v>2234.6799999999998</v>
      </c>
      <c r="M19" s="277">
        <v>327034.9362</v>
      </c>
      <c r="N19" s="7">
        <f t="shared" si="1"/>
        <v>146.34530948502695</v>
      </c>
      <c r="O19" s="272">
        <v>159893.5</v>
      </c>
      <c r="P19" s="56">
        <v>71.550962505226295</v>
      </c>
    </row>
    <row r="20" spans="1:16" x14ac:dyDescent="0.25">
      <c r="A20" s="4">
        <v>42472</v>
      </c>
      <c r="B20" s="2" t="s">
        <v>37</v>
      </c>
      <c r="C20" s="3" t="s">
        <v>12</v>
      </c>
      <c r="D20" s="3" t="s">
        <v>13</v>
      </c>
      <c r="E20" s="5">
        <v>1</v>
      </c>
      <c r="F20" s="28" t="s">
        <v>20</v>
      </c>
      <c r="G20" s="57"/>
      <c r="H20" s="15"/>
      <c r="I20" s="15"/>
      <c r="J20" s="15"/>
      <c r="K20" s="58"/>
      <c r="L20" s="55">
        <v>1711.77</v>
      </c>
      <c r="M20" s="277">
        <v>298576.1067</v>
      </c>
      <c r="N20" s="7">
        <f t="shared" si="1"/>
        <v>174.42536479784084</v>
      </c>
      <c r="O20" s="272">
        <v>118790</v>
      </c>
      <c r="P20" s="56">
        <v>69.396004512644396</v>
      </c>
    </row>
    <row r="21" spans="1:16" x14ac:dyDescent="0.25">
      <c r="A21" s="4">
        <v>42472</v>
      </c>
      <c r="B21" s="2" t="s">
        <v>38</v>
      </c>
      <c r="C21" s="3" t="s">
        <v>8</v>
      </c>
      <c r="D21" s="3" t="s">
        <v>13</v>
      </c>
      <c r="E21" s="5">
        <v>1</v>
      </c>
      <c r="F21" s="28" t="s">
        <v>39</v>
      </c>
      <c r="G21" s="57"/>
      <c r="H21" s="15"/>
      <c r="I21" s="15"/>
      <c r="J21" s="15"/>
      <c r="K21" s="58"/>
      <c r="L21" s="55">
        <v>2425</v>
      </c>
      <c r="M21" s="277">
        <v>292247.88050000003</v>
      </c>
      <c r="N21" s="7">
        <f t="shared" si="1"/>
        <v>120.51458989690722</v>
      </c>
      <c r="O21" s="272">
        <v>166847.20000000001</v>
      </c>
      <c r="P21" s="56">
        <v>68.802969072164998</v>
      </c>
    </row>
    <row r="22" spans="1:16" x14ac:dyDescent="0.25">
      <c r="A22" s="4">
        <v>42472</v>
      </c>
      <c r="B22" s="2" t="s">
        <v>40</v>
      </c>
      <c r="C22" s="3" t="s">
        <v>8</v>
      </c>
      <c r="D22" s="3" t="s">
        <v>13</v>
      </c>
      <c r="E22" s="5">
        <v>1</v>
      </c>
      <c r="F22" s="28" t="s">
        <v>41</v>
      </c>
      <c r="G22" s="57"/>
      <c r="H22" s="15"/>
      <c r="I22" s="15"/>
      <c r="J22" s="15"/>
      <c r="K22" s="58"/>
      <c r="L22" s="55">
        <v>1460</v>
      </c>
      <c r="M22" s="277">
        <v>231455.51439999999</v>
      </c>
      <c r="N22" s="7">
        <f t="shared" si="1"/>
        <v>158.53117424657532</v>
      </c>
      <c r="O22" s="272">
        <v>92443.8</v>
      </c>
      <c r="P22" s="56">
        <v>63.317671232876698</v>
      </c>
    </row>
    <row r="23" spans="1:16" x14ac:dyDescent="0.25">
      <c r="A23" s="4">
        <v>42472</v>
      </c>
      <c r="B23" s="2" t="s">
        <v>42</v>
      </c>
      <c r="C23" s="3" t="s">
        <v>8</v>
      </c>
      <c r="D23" s="3" t="s">
        <v>13</v>
      </c>
      <c r="E23" s="5">
        <v>1</v>
      </c>
      <c r="F23" s="28" t="s">
        <v>43</v>
      </c>
      <c r="G23" s="57"/>
      <c r="H23" s="15"/>
      <c r="I23" s="15"/>
      <c r="J23" s="15"/>
      <c r="K23" s="58"/>
      <c r="L23" s="55">
        <v>1186.9000000000001</v>
      </c>
      <c r="M23" s="277">
        <v>202222.37059999999</v>
      </c>
      <c r="N23" s="7">
        <f t="shared" si="1"/>
        <v>170.37860864436766</v>
      </c>
      <c r="O23" s="272">
        <v>71721.899999999994</v>
      </c>
      <c r="P23" s="56">
        <v>60.4279202331359</v>
      </c>
    </row>
    <row r="24" spans="1:16" x14ac:dyDescent="0.25">
      <c r="A24" s="4">
        <v>42472</v>
      </c>
      <c r="B24" s="2" t="s">
        <v>44</v>
      </c>
      <c r="C24" s="3" t="s">
        <v>8</v>
      </c>
      <c r="D24" s="3" t="s">
        <v>13</v>
      </c>
      <c r="E24" s="5">
        <v>1</v>
      </c>
      <c r="F24" s="28" t="s">
        <v>16</v>
      </c>
      <c r="G24" s="57"/>
      <c r="H24" s="15"/>
      <c r="I24" s="15"/>
      <c r="J24" s="15"/>
      <c r="K24" s="58"/>
      <c r="L24" s="55">
        <v>1126.25</v>
      </c>
      <c r="M24" s="277">
        <v>183190.04699999999</v>
      </c>
      <c r="N24" s="7">
        <f t="shared" si="1"/>
        <v>162.65486970033297</v>
      </c>
      <c r="O24" s="272">
        <v>78422.100000000006</v>
      </c>
      <c r="P24" s="56">
        <v>69.631165371809104</v>
      </c>
    </row>
    <row r="25" spans="1:16" x14ac:dyDescent="0.25">
      <c r="A25" s="4">
        <v>42500</v>
      </c>
      <c r="B25" s="2" t="s">
        <v>45</v>
      </c>
      <c r="C25" s="3" t="s">
        <v>8</v>
      </c>
      <c r="D25" s="3" t="s">
        <v>13</v>
      </c>
      <c r="E25" s="5">
        <v>1</v>
      </c>
      <c r="F25" s="28" t="s">
        <v>28</v>
      </c>
      <c r="G25" s="57"/>
      <c r="H25" s="15"/>
      <c r="I25" s="15"/>
      <c r="J25" s="15"/>
      <c r="K25" s="58"/>
      <c r="L25" s="55">
        <v>1715.38</v>
      </c>
      <c r="M25" s="277">
        <v>211262.58809999999</v>
      </c>
      <c r="N25" s="7">
        <f t="shared" si="1"/>
        <v>123.15789393603748</v>
      </c>
      <c r="O25" s="272">
        <v>116612</v>
      </c>
      <c r="P25" s="56">
        <v>67.980272399156505</v>
      </c>
    </row>
    <row r="26" spans="1:16" x14ac:dyDescent="0.25">
      <c r="A26" s="4">
        <v>42500</v>
      </c>
      <c r="B26" s="2" t="s">
        <v>46</v>
      </c>
      <c r="C26" s="3" t="s">
        <v>8</v>
      </c>
      <c r="D26" s="3" t="s">
        <v>13</v>
      </c>
      <c r="E26" s="5">
        <v>1</v>
      </c>
      <c r="F26" s="28" t="s">
        <v>20</v>
      </c>
      <c r="G26" s="57"/>
      <c r="H26" s="15"/>
      <c r="I26" s="15"/>
      <c r="J26" s="15"/>
      <c r="K26" s="58"/>
      <c r="L26" s="55">
        <v>1601.25</v>
      </c>
      <c r="M26" s="277">
        <v>295118.42109999998</v>
      </c>
      <c r="N26" s="7">
        <f t="shared" si="1"/>
        <v>184.30502488680716</v>
      </c>
      <c r="O26" s="272">
        <v>124472.5</v>
      </c>
      <c r="P26" s="56">
        <v>77.734582357533199</v>
      </c>
    </row>
    <row r="27" spans="1:16" x14ac:dyDescent="0.25">
      <c r="A27" s="4">
        <v>42500</v>
      </c>
      <c r="B27" s="2" t="s">
        <v>47</v>
      </c>
      <c r="C27" s="3" t="s">
        <v>8</v>
      </c>
      <c r="D27" s="3" t="s">
        <v>13</v>
      </c>
      <c r="E27" s="5">
        <v>1</v>
      </c>
      <c r="F27" s="28" t="s">
        <v>28</v>
      </c>
      <c r="G27" s="57"/>
      <c r="H27" s="15"/>
      <c r="I27" s="15"/>
      <c r="J27" s="15"/>
      <c r="K27" s="58"/>
      <c r="L27" s="55">
        <v>1727.92</v>
      </c>
      <c r="M27" s="277">
        <v>261843.53469999999</v>
      </c>
      <c r="N27" s="7">
        <f t="shared" si="1"/>
        <v>151.5368389161535</v>
      </c>
      <c r="O27" s="272">
        <v>115133</v>
      </c>
      <c r="P27" s="56">
        <v>66.630976591439904</v>
      </c>
    </row>
    <row r="28" spans="1:16" x14ac:dyDescent="0.25">
      <c r="A28" s="4">
        <v>42500</v>
      </c>
      <c r="B28" s="2" t="s">
        <v>48</v>
      </c>
      <c r="C28" s="3" t="s">
        <v>8</v>
      </c>
      <c r="D28" s="3" t="s">
        <v>13</v>
      </c>
      <c r="E28" s="5">
        <v>1</v>
      </c>
      <c r="F28" s="28" t="s">
        <v>43</v>
      </c>
      <c r="G28" s="57"/>
      <c r="H28" s="15"/>
      <c r="I28" s="15"/>
      <c r="J28" s="15"/>
      <c r="K28" s="58"/>
      <c r="L28" s="55">
        <v>1733.75</v>
      </c>
      <c r="M28" s="277">
        <v>392547.09450000001</v>
      </c>
      <c r="N28" s="7">
        <f t="shared" si="1"/>
        <v>226.41505090122567</v>
      </c>
      <c r="O28" s="272">
        <v>127375.22</v>
      </c>
      <c r="P28" s="56">
        <v>73.468043258831997</v>
      </c>
    </row>
    <row r="29" spans="1:16" x14ac:dyDescent="0.25">
      <c r="A29" s="4">
        <v>42500</v>
      </c>
      <c r="B29" s="2" t="s">
        <v>49</v>
      </c>
      <c r="C29" s="3" t="s">
        <v>8</v>
      </c>
      <c r="D29" s="3" t="s">
        <v>50</v>
      </c>
      <c r="E29" s="5">
        <v>2</v>
      </c>
      <c r="F29" s="28" t="s">
        <v>51</v>
      </c>
      <c r="G29" s="57"/>
      <c r="H29" s="15"/>
      <c r="I29" s="15"/>
      <c r="J29" s="15"/>
      <c r="K29" s="58"/>
      <c r="L29" s="55">
        <v>2584.6799999999998</v>
      </c>
      <c r="M29" s="277">
        <v>308538.31939999998</v>
      </c>
      <c r="N29" s="7">
        <f t="shared" si="1"/>
        <v>119.3719607069347</v>
      </c>
      <c r="O29" s="272">
        <v>106246.1</v>
      </c>
      <c r="P29" s="56">
        <v>41.106095458620402</v>
      </c>
    </row>
    <row r="30" spans="1:16" x14ac:dyDescent="0.25">
      <c r="A30" s="4">
        <v>42500</v>
      </c>
      <c r="B30" s="2" t="s">
        <v>52</v>
      </c>
      <c r="C30" s="3" t="s">
        <v>8</v>
      </c>
      <c r="D30" s="3" t="s">
        <v>13</v>
      </c>
      <c r="E30" s="5">
        <v>1</v>
      </c>
      <c r="F30" s="28" t="s">
        <v>16</v>
      </c>
      <c r="G30" s="57"/>
      <c r="H30" s="15"/>
      <c r="I30" s="15"/>
      <c r="J30" s="15"/>
      <c r="K30" s="58"/>
      <c r="L30" s="55">
        <v>1211.25</v>
      </c>
      <c r="M30" s="277">
        <v>182796.58230000001</v>
      </c>
      <c r="N30" s="7">
        <f t="shared" si="1"/>
        <v>150.91565102167183</v>
      </c>
      <c r="O30" s="272">
        <v>84891.85</v>
      </c>
      <c r="P30" s="56">
        <v>70.086150670794595</v>
      </c>
    </row>
    <row r="31" spans="1:16" x14ac:dyDescent="0.25">
      <c r="A31" s="4">
        <v>42500</v>
      </c>
      <c r="B31" s="2" t="s">
        <v>53</v>
      </c>
      <c r="C31" s="3" t="s">
        <v>12</v>
      </c>
      <c r="D31" s="3" t="s">
        <v>13</v>
      </c>
      <c r="E31" s="5">
        <v>1</v>
      </c>
      <c r="F31" s="28" t="s">
        <v>39</v>
      </c>
      <c r="G31" s="57"/>
      <c r="H31" s="15"/>
      <c r="I31" s="15"/>
      <c r="J31" s="15"/>
      <c r="K31" s="58"/>
      <c r="L31" s="55">
        <v>1644.5</v>
      </c>
      <c r="M31" s="277">
        <v>215378.00719999999</v>
      </c>
      <c r="N31" s="7">
        <f t="shared" si="1"/>
        <v>130.96868786865309</v>
      </c>
      <c r="O31" s="272">
        <v>84872.5</v>
      </c>
      <c r="P31" s="56">
        <v>51.609911827303101</v>
      </c>
    </row>
    <row r="32" spans="1:16" x14ac:dyDescent="0.25">
      <c r="A32" s="4">
        <v>42563</v>
      </c>
      <c r="B32" s="2" t="s">
        <v>54</v>
      </c>
      <c r="C32" s="3" t="s">
        <v>12</v>
      </c>
      <c r="D32" s="3" t="s">
        <v>13</v>
      </c>
      <c r="E32" s="5">
        <v>1</v>
      </c>
      <c r="F32" s="28" t="s">
        <v>16</v>
      </c>
      <c r="G32" s="57"/>
      <c r="H32" s="15"/>
      <c r="I32" s="15"/>
      <c r="J32" s="15"/>
      <c r="K32" s="58"/>
      <c r="L32" s="55">
        <v>1128.3699999999999</v>
      </c>
      <c r="M32" s="277">
        <v>165293.36309999999</v>
      </c>
      <c r="N32" s="7">
        <f t="shared" si="1"/>
        <v>146.4886190699859</v>
      </c>
      <c r="O32" s="272">
        <v>72350</v>
      </c>
      <c r="P32" s="56">
        <v>64.119039245177802</v>
      </c>
    </row>
    <row r="33" spans="1:16" x14ac:dyDescent="0.25">
      <c r="A33" s="4">
        <v>42563</v>
      </c>
      <c r="B33" s="2" t="s">
        <v>55</v>
      </c>
      <c r="C33" s="3" t="s">
        <v>8</v>
      </c>
      <c r="D33" s="3" t="s">
        <v>13</v>
      </c>
      <c r="E33" s="5">
        <v>1</v>
      </c>
      <c r="F33" s="28" t="s">
        <v>16</v>
      </c>
      <c r="G33" s="57"/>
      <c r="H33" s="15"/>
      <c r="I33" s="15"/>
      <c r="J33" s="15"/>
      <c r="K33" s="58"/>
      <c r="L33" s="55">
        <v>1381.25</v>
      </c>
      <c r="M33" s="277">
        <v>217152.9755</v>
      </c>
      <c r="N33" s="7">
        <f t="shared" si="1"/>
        <v>157.21482389140272</v>
      </c>
      <c r="O33" s="272">
        <v>95222.2</v>
      </c>
      <c r="P33" s="56">
        <v>68.939149321266996</v>
      </c>
    </row>
    <row r="34" spans="1:16" x14ac:dyDescent="0.25">
      <c r="A34" s="4">
        <v>42626</v>
      </c>
      <c r="B34" s="2" t="s">
        <v>56</v>
      </c>
      <c r="C34" s="73" t="s">
        <v>12</v>
      </c>
      <c r="D34" s="3" t="s">
        <v>13</v>
      </c>
      <c r="E34" s="5">
        <v>1</v>
      </c>
      <c r="F34" s="28" t="s">
        <v>16</v>
      </c>
      <c r="G34" s="55">
        <v>1469.69</v>
      </c>
      <c r="H34" s="18">
        <v>247552.8566</v>
      </c>
      <c r="I34" s="7">
        <f>H34/G34</f>
        <v>168.43882492226251</v>
      </c>
      <c r="J34" s="272">
        <v>100424</v>
      </c>
      <c r="K34" s="56">
        <v>68.330058722393403</v>
      </c>
      <c r="L34" s="55"/>
      <c r="M34" s="18"/>
      <c r="N34" s="7"/>
      <c r="O34" s="7"/>
      <c r="P34" s="58"/>
    </row>
    <row r="35" spans="1:16" x14ac:dyDescent="0.25">
      <c r="A35" s="4">
        <v>42682</v>
      </c>
      <c r="B35" s="2" t="s">
        <v>57</v>
      </c>
      <c r="C35" s="73" t="s">
        <v>12</v>
      </c>
      <c r="D35" s="3" t="s">
        <v>13</v>
      </c>
      <c r="E35" s="5">
        <v>1</v>
      </c>
      <c r="F35" s="28" t="s">
        <v>20</v>
      </c>
      <c r="G35" s="57"/>
      <c r="H35" s="15"/>
      <c r="I35" s="15"/>
      <c r="J35" s="15"/>
      <c r="K35" s="58"/>
      <c r="L35" s="55">
        <v>1401.85</v>
      </c>
      <c r="M35" s="277">
        <v>186334.14319999999</v>
      </c>
      <c r="N35" s="7">
        <f>M35/L35</f>
        <v>132.92017205835145</v>
      </c>
      <c r="O35" s="272">
        <v>97171</v>
      </c>
      <c r="P35" s="56">
        <v>69.316261862746799</v>
      </c>
    </row>
    <row r="36" spans="1:16" x14ac:dyDescent="0.25">
      <c r="A36" s="4">
        <v>42682</v>
      </c>
      <c r="B36" s="2" t="s">
        <v>58</v>
      </c>
      <c r="C36" s="3" t="s">
        <v>12</v>
      </c>
      <c r="D36" s="3" t="s">
        <v>13</v>
      </c>
      <c r="E36" s="5">
        <v>1</v>
      </c>
      <c r="F36" s="28" t="s">
        <v>20</v>
      </c>
      <c r="G36" s="260"/>
      <c r="H36" s="15"/>
      <c r="I36" s="15"/>
      <c r="J36" s="15"/>
      <c r="K36" s="58"/>
      <c r="L36" s="55">
        <v>1602.47</v>
      </c>
      <c r="M36" s="277">
        <v>224758.71950000001</v>
      </c>
      <c r="N36" s="7">
        <f>M36/L36</f>
        <v>140.25767689878751</v>
      </c>
      <c r="O36" s="272">
        <v>107053.5</v>
      </c>
      <c r="P36" s="56">
        <v>66.805308028971993</v>
      </c>
    </row>
    <row r="37" spans="1:16" x14ac:dyDescent="0.25">
      <c r="A37" s="4">
        <v>42682</v>
      </c>
      <c r="B37" s="2" t="s">
        <v>59</v>
      </c>
      <c r="C37" s="3" t="s">
        <v>12</v>
      </c>
      <c r="D37" s="3" t="s">
        <v>13</v>
      </c>
      <c r="E37" s="5">
        <v>1</v>
      </c>
      <c r="F37" s="28" t="s">
        <v>20</v>
      </c>
      <c r="G37" s="260"/>
      <c r="H37" s="15"/>
      <c r="I37" s="15"/>
      <c r="J37" s="15"/>
      <c r="K37" s="58"/>
      <c r="L37" s="55">
        <v>1392</v>
      </c>
      <c r="M37" s="277">
        <v>188472.89869999999</v>
      </c>
      <c r="N37" s="7">
        <f>M37/L37</f>
        <v>135.39719734195401</v>
      </c>
      <c r="O37" s="272">
        <v>95893</v>
      </c>
      <c r="P37" s="56">
        <v>68.888649425287397</v>
      </c>
    </row>
    <row r="38" spans="1:16" x14ac:dyDescent="0.25">
      <c r="A38" s="4">
        <v>42717</v>
      </c>
      <c r="B38" s="2" t="s">
        <v>60</v>
      </c>
      <c r="C38" s="3" t="s">
        <v>8</v>
      </c>
      <c r="D38" s="3" t="s">
        <v>13</v>
      </c>
      <c r="E38" s="5">
        <v>1</v>
      </c>
      <c r="F38" s="28" t="s">
        <v>14</v>
      </c>
      <c r="G38" s="260"/>
      <c r="H38" s="15"/>
      <c r="I38" s="15"/>
      <c r="J38" s="15"/>
      <c r="K38" s="58"/>
      <c r="L38" s="55">
        <v>1081.2</v>
      </c>
      <c r="M38" s="277">
        <v>200097.8682</v>
      </c>
      <c r="N38" s="7">
        <f>M38/L38</f>
        <v>185.0701703662597</v>
      </c>
      <c r="O38" s="272">
        <v>99719</v>
      </c>
      <c r="P38" s="56">
        <v>92.229933872932605</v>
      </c>
    </row>
    <row r="39" spans="1:16" x14ac:dyDescent="0.25">
      <c r="A39" s="4">
        <v>42717</v>
      </c>
      <c r="B39" s="2" t="s">
        <v>61</v>
      </c>
      <c r="C39" s="3" t="s">
        <v>8</v>
      </c>
      <c r="D39" s="73" t="s">
        <v>9</v>
      </c>
      <c r="E39" s="5">
        <v>2</v>
      </c>
      <c r="F39" s="28" t="s">
        <v>62</v>
      </c>
      <c r="G39" s="273"/>
      <c r="H39" s="64"/>
      <c r="I39" s="64"/>
      <c r="J39" s="64"/>
      <c r="K39" s="65"/>
      <c r="L39" s="59">
        <v>4692.6000000000004</v>
      </c>
      <c r="M39" s="277">
        <v>577143.2659</v>
      </c>
      <c r="N39" s="7">
        <f>M39/L39</f>
        <v>122.99008351446957</v>
      </c>
      <c r="O39" s="274">
        <v>241157.5</v>
      </c>
      <c r="P39" s="62">
        <v>51.391018834195499</v>
      </c>
    </row>
    <row r="40" spans="1:16" x14ac:dyDescent="0.25">
      <c r="G40" s="68" t="s">
        <v>306</v>
      </c>
      <c r="H40" s="69" t="s">
        <v>312</v>
      </c>
      <c r="I40" s="70"/>
      <c r="J40" s="69" t="s">
        <v>313</v>
      </c>
      <c r="K40" s="85"/>
      <c r="L40" s="68" t="s">
        <v>306</v>
      </c>
      <c r="M40" s="69" t="s">
        <v>312</v>
      </c>
      <c r="N40" s="70"/>
      <c r="O40" s="108" t="s">
        <v>313</v>
      </c>
      <c r="P40" s="85"/>
    </row>
    <row r="41" spans="1:16" x14ac:dyDescent="0.25">
      <c r="G41" s="63">
        <f>SUM(G4:G39)</f>
        <v>14428.949999999999</v>
      </c>
      <c r="H41" s="71">
        <f>SUM(H4:H39)</f>
        <v>2399769.8095</v>
      </c>
      <c r="I41" s="64"/>
      <c r="J41" s="67">
        <f>SUM(J4:J39)</f>
        <v>883028.60000000009</v>
      </c>
      <c r="K41" s="65"/>
      <c r="L41" s="63">
        <f>SUM(L4:L39)</f>
        <v>57636.63</v>
      </c>
      <c r="M41" s="71">
        <f>SUM(M4:M39)</f>
        <v>8585301.7773000002</v>
      </c>
      <c r="N41" s="64"/>
      <c r="O41" s="67">
        <f>SUM(O4:O39)</f>
        <v>3685716.3700000006</v>
      </c>
      <c r="P41" s="65"/>
    </row>
    <row r="42" spans="1:16" ht="21" x14ac:dyDescent="0.35">
      <c r="N42" s="9"/>
      <c r="O42" s="9"/>
      <c r="P42" s="9"/>
    </row>
    <row r="43" spans="1:16" ht="18.75" x14ac:dyDescent="0.3">
      <c r="A43" s="79" t="s">
        <v>314</v>
      </c>
      <c r="B43" s="80"/>
      <c r="C43" s="80"/>
      <c r="D43" s="80"/>
      <c r="E43" s="80"/>
      <c r="F43" s="80"/>
      <c r="G43" s="79" t="s">
        <v>308</v>
      </c>
      <c r="H43" s="81"/>
      <c r="I43" s="79" t="s">
        <v>309</v>
      </c>
      <c r="J43" s="80"/>
      <c r="K43" s="81"/>
      <c r="L43" s="79" t="s">
        <v>310</v>
      </c>
      <c r="M43" s="80"/>
      <c r="N43" s="81"/>
    </row>
    <row r="44" spans="1:16" ht="18.75" x14ac:dyDescent="0.3">
      <c r="A44" s="82" t="s">
        <v>315</v>
      </c>
      <c r="B44" s="83"/>
      <c r="C44" s="83"/>
      <c r="D44" s="83"/>
      <c r="E44" s="83"/>
      <c r="F44" s="83"/>
      <c r="G44" s="82"/>
      <c r="H44" s="84">
        <f>COUNTA(G4:G39)</f>
        <v>4</v>
      </c>
      <c r="I44" s="82"/>
      <c r="J44" s="83"/>
      <c r="K44" s="109">
        <f>ROUND(H41/G41,2)</f>
        <v>166.32</v>
      </c>
      <c r="L44" s="82"/>
      <c r="M44" s="83"/>
      <c r="N44" s="109">
        <f>ROUND(J41/G41,2)</f>
        <v>61.2</v>
      </c>
    </row>
    <row r="45" spans="1:16" ht="18.75" x14ac:dyDescent="0.3">
      <c r="A45" s="82" t="s">
        <v>316</v>
      </c>
      <c r="B45" s="83"/>
      <c r="C45" s="83"/>
      <c r="D45" s="83"/>
      <c r="E45" s="83"/>
      <c r="F45" s="83"/>
      <c r="G45" s="82"/>
      <c r="H45" s="84">
        <f>COUNTA(L4:L39)</f>
        <v>32</v>
      </c>
      <c r="I45" s="82"/>
      <c r="J45" s="83"/>
      <c r="K45" s="115">
        <f>ROUND(M41/L41,2)</f>
        <v>148.96</v>
      </c>
      <c r="L45" s="82"/>
      <c r="M45" s="83"/>
      <c r="N45" s="109">
        <f>ROUND(O41/L41,2)</f>
        <v>63.95</v>
      </c>
    </row>
    <row r="46" spans="1:16" ht="18.75" x14ac:dyDescent="0.3">
      <c r="A46" s="82" t="s">
        <v>317</v>
      </c>
      <c r="B46" s="83"/>
      <c r="C46" s="83"/>
      <c r="D46" s="83"/>
      <c r="E46" s="83"/>
      <c r="F46" s="83"/>
      <c r="G46" s="82"/>
      <c r="H46" s="84">
        <f>SUM(H44+H45)</f>
        <v>36</v>
      </c>
      <c r="I46" s="82"/>
      <c r="J46" s="83"/>
      <c r="K46" s="109">
        <f>(H41+M41)/(G41+L41)</f>
        <v>152.43159892420209</v>
      </c>
      <c r="L46" s="82"/>
      <c r="M46" s="83"/>
      <c r="N46" s="109">
        <f>(J41+O41)/(G41+L41)</f>
        <v>63.397047106260722</v>
      </c>
    </row>
    <row r="47" spans="1:16" x14ac:dyDescent="0.25">
      <c r="A47" s="2"/>
      <c r="B47" s="2"/>
      <c r="C47" s="3"/>
      <c r="D47" s="2"/>
    </row>
    <row r="48" spans="1:16" x14ac:dyDescent="0.25">
      <c r="A48" s="2"/>
      <c r="B48" s="2"/>
      <c r="C48" s="3"/>
      <c r="D48" s="2"/>
    </row>
    <row r="49" spans="1:4" x14ac:dyDescent="0.25">
      <c r="A49" s="2"/>
      <c r="B49" s="2"/>
      <c r="C49" s="3"/>
      <c r="D49" s="2"/>
    </row>
    <row r="50" spans="1:4" x14ac:dyDescent="0.25">
      <c r="A50" s="2"/>
      <c r="B50" s="2"/>
      <c r="C50" s="3"/>
      <c r="D50" s="2"/>
    </row>
    <row r="51" spans="1:4" x14ac:dyDescent="0.25">
      <c r="A51" s="2"/>
      <c r="B51" s="2"/>
      <c r="C51" s="3"/>
      <c r="D51" s="2"/>
    </row>
    <row r="52" spans="1:4" x14ac:dyDescent="0.25">
      <c r="A52" s="2"/>
      <c r="B52" s="2"/>
      <c r="C52" s="3"/>
      <c r="D52" s="2"/>
    </row>
    <row r="53" spans="1:4" x14ac:dyDescent="0.25">
      <c r="A53" s="2"/>
      <c r="B53" s="2"/>
      <c r="C53" s="3"/>
      <c r="D53" s="2"/>
    </row>
  </sheetData>
  <mergeCells count="2">
    <mergeCell ref="G2:K2"/>
    <mergeCell ref="L2:P2"/>
  </mergeCells>
  <pageMargins left="0.7" right="0.7" top="0.75" bottom="0.75" header="0.3" footer="0.3"/>
  <pageSetup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G7" sqref="G7"/>
    </sheetView>
  </sheetViews>
  <sheetFormatPr defaultRowHeight="15" x14ac:dyDescent="0.25"/>
  <cols>
    <col min="1" max="1" width="12.85546875" bestFit="1" customWidth="1"/>
    <col min="2" max="2" width="10.7109375" bestFit="1" customWidth="1"/>
    <col min="3" max="3" width="8.140625" bestFit="1" customWidth="1"/>
    <col min="5" max="5" width="14" customWidth="1"/>
    <col min="6" max="6" width="14.42578125" customWidth="1"/>
    <col min="10" max="10" width="14.5703125" customWidth="1"/>
    <col min="11" max="11" width="11.85546875" customWidth="1"/>
    <col min="15" max="15" width="15" customWidth="1"/>
    <col min="16" max="16" width="10.140625" bestFit="1" customWidth="1"/>
  </cols>
  <sheetData>
    <row r="1" spans="1:17" ht="26.25" x14ac:dyDescent="0.4">
      <c r="A1" s="11" t="s">
        <v>282</v>
      </c>
    </row>
    <row r="2" spans="1:17" s="9" customFormat="1" ht="21" x14ac:dyDescent="0.35">
      <c r="A2" s="10" t="s">
        <v>352</v>
      </c>
      <c r="C2" s="29"/>
      <c r="D2" s="30"/>
      <c r="E2" s="30"/>
    </row>
    <row r="3" spans="1:17" s="74" customFormat="1" ht="18.75" x14ac:dyDescent="0.3">
      <c r="A3" s="75"/>
      <c r="C3" s="130"/>
      <c r="D3" s="131"/>
      <c r="E3" s="132" t="s">
        <v>296</v>
      </c>
      <c r="F3" s="133"/>
      <c r="G3" s="91"/>
      <c r="H3" s="130"/>
      <c r="I3" s="133"/>
      <c r="J3" s="78" t="s">
        <v>297</v>
      </c>
      <c r="K3" s="133"/>
      <c r="L3" s="91"/>
      <c r="M3" s="130"/>
      <c r="N3" s="133"/>
      <c r="O3" s="78" t="s">
        <v>298</v>
      </c>
      <c r="P3" s="133"/>
      <c r="Q3" s="91"/>
    </row>
    <row r="4" spans="1:17" s="9" customFormat="1" ht="21" x14ac:dyDescent="0.35">
      <c r="A4" s="10"/>
      <c r="C4" s="454" t="s">
        <v>290</v>
      </c>
      <c r="D4" s="455"/>
      <c r="E4" s="30"/>
      <c r="F4" s="29"/>
      <c r="G4" s="35"/>
      <c r="H4" s="454" t="s">
        <v>290</v>
      </c>
      <c r="I4" s="455"/>
      <c r="J4" s="30"/>
      <c r="K4" s="29"/>
      <c r="L4" s="35"/>
      <c r="M4" s="454" t="s">
        <v>290</v>
      </c>
      <c r="N4" s="455"/>
      <c r="O4" s="30"/>
      <c r="P4" s="29"/>
      <c r="Q4" s="35"/>
    </row>
    <row r="5" spans="1:17" ht="30.75" customHeight="1" x14ac:dyDescent="0.25">
      <c r="A5" s="1" t="s">
        <v>0</v>
      </c>
      <c r="B5" s="219" t="s">
        <v>1</v>
      </c>
      <c r="C5" s="221" t="s">
        <v>291</v>
      </c>
      <c r="D5" s="221" t="s">
        <v>292</v>
      </c>
      <c r="E5" s="222" t="s">
        <v>293</v>
      </c>
      <c r="F5" s="36" t="s">
        <v>294</v>
      </c>
      <c r="G5" s="37" t="s">
        <v>295</v>
      </c>
      <c r="H5" s="221" t="s">
        <v>291</v>
      </c>
      <c r="I5" s="221" t="s">
        <v>292</v>
      </c>
      <c r="J5" s="222" t="s">
        <v>293</v>
      </c>
      <c r="K5" s="36" t="s">
        <v>294</v>
      </c>
      <c r="L5" s="37" t="s">
        <v>295</v>
      </c>
      <c r="M5" s="221" t="s">
        <v>291</v>
      </c>
      <c r="N5" s="221" t="s">
        <v>292</v>
      </c>
      <c r="O5" s="222" t="s">
        <v>293</v>
      </c>
      <c r="P5" s="36" t="s">
        <v>294</v>
      </c>
      <c r="Q5" s="37" t="s">
        <v>295</v>
      </c>
    </row>
    <row r="6" spans="1:17" x14ac:dyDescent="0.25">
      <c r="A6" s="4">
        <v>42409</v>
      </c>
      <c r="B6" s="28" t="s">
        <v>175</v>
      </c>
      <c r="C6" s="257">
        <v>5</v>
      </c>
      <c r="D6" s="105">
        <v>5</v>
      </c>
      <c r="E6" s="105">
        <v>39</v>
      </c>
      <c r="F6" s="111">
        <v>50972.1005</v>
      </c>
      <c r="G6" s="258">
        <f>F6/E6</f>
        <v>1306.9769358974359</v>
      </c>
      <c r="H6" s="259"/>
      <c r="I6" s="105"/>
      <c r="J6" s="105"/>
      <c r="K6" s="105"/>
      <c r="L6" s="88"/>
      <c r="M6" s="257"/>
      <c r="N6" s="105"/>
      <c r="O6" s="105"/>
      <c r="P6" s="105"/>
      <c r="Q6" s="88"/>
    </row>
    <row r="7" spans="1:17" x14ac:dyDescent="0.25">
      <c r="A7" s="4">
        <v>42626</v>
      </c>
      <c r="B7" s="28" t="s">
        <v>176</v>
      </c>
      <c r="C7" s="20">
        <v>12</v>
      </c>
      <c r="D7" s="15">
        <v>5.95</v>
      </c>
      <c r="E7" s="15">
        <v>25</v>
      </c>
      <c r="F7" s="66">
        <v>47772.267800000001</v>
      </c>
      <c r="G7" s="43">
        <f>F7/E7</f>
        <v>1910.8907120000001</v>
      </c>
      <c r="H7" s="20"/>
      <c r="I7" s="15"/>
      <c r="J7" s="15"/>
      <c r="K7" s="15"/>
      <c r="L7" s="21"/>
      <c r="M7" s="20"/>
      <c r="N7" s="15"/>
      <c r="O7" s="15"/>
      <c r="P7" s="15"/>
      <c r="Q7" s="21"/>
    </row>
    <row r="8" spans="1:17" x14ac:dyDescent="0.25">
      <c r="A8" s="4">
        <v>42626</v>
      </c>
      <c r="B8" s="28" t="s">
        <v>174</v>
      </c>
      <c r="C8" s="20">
        <v>9.8000000000000007</v>
      </c>
      <c r="D8" s="15">
        <v>4.09</v>
      </c>
      <c r="E8" s="15">
        <v>42.5</v>
      </c>
      <c r="F8" s="66">
        <v>64546.205499999996</v>
      </c>
      <c r="G8" s="43">
        <f t="shared" ref="G8" si="0">F8/E8</f>
        <v>1518.7342470588235</v>
      </c>
      <c r="H8" s="20"/>
      <c r="I8" s="15"/>
      <c r="J8" s="15"/>
      <c r="K8" s="15"/>
      <c r="L8" s="21"/>
      <c r="M8" s="20"/>
      <c r="N8" s="15"/>
      <c r="O8" s="15"/>
      <c r="P8" s="15"/>
      <c r="Q8" s="21"/>
    </row>
    <row r="9" spans="1:17" x14ac:dyDescent="0.25">
      <c r="A9" s="4">
        <v>42682</v>
      </c>
      <c r="B9" s="28" t="s">
        <v>177</v>
      </c>
      <c r="C9" s="22"/>
      <c r="D9" s="23"/>
      <c r="E9" s="23"/>
      <c r="F9" s="23"/>
      <c r="G9" s="24"/>
      <c r="H9" s="22">
        <v>8.5</v>
      </c>
      <c r="I9" s="23">
        <v>6.5</v>
      </c>
      <c r="J9" s="23">
        <v>81</v>
      </c>
      <c r="K9" s="89">
        <v>168774.00539999999</v>
      </c>
      <c r="L9" s="47">
        <f>K9/J9</f>
        <v>2083.6296962962961</v>
      </c>
      <c r="M9" s="22"/>
      <c r="N9" s="23"/>
      <c r="O9" s="23"/>
      <c r="P9" s="23"/>
      <c r="Q9" s="24"/>
    </row>
    <row r="10" spans="1:17" s="50" customFormat="1" x14ac:dyDescent="0.25">
      <c r="A10" s="165"/>
      <c r="B10" s="110"/>
      <c r="C10" s="220"/>
      <c r="E10" s="129" t="s">
        <v>326</v>
      </c>
      <c r="F10" s="129" t="s">
        <v>4</v>
      </c>
      <c r="J10" s="129" t="s">
        <v>326</v>
      </c>
      <c r="K10" s="129" t="s">
        <v>4</v>
      </c>
      <c r="O10" s="129" t="s">
        <v>326</v>
      </c>
      <c r="P10" s="129" t="s">
        <v>327</v>
      </c>
    </row>
    <row r="11" spans="1:17" x14ac:dyDescent="0.25">
      <c r="E11" s="188">
        <f>SUM(E6:E9)</f>
        <v>106.5</v>
      </c>
      <c r="F11" s="224">
        <f>SUM(F6:F9)</f>
        <v>163290.57380000001</v>
      </c>
      <c r="J11" s="188">
        <f>SUM(J6:J9)</f>
        <v>81</v>
      </c>
      <c r="K11" s="224">
        <f>SUM(K6:K9)</f>
        <v>168774.00539999999</v>
      </c>
      <c r="O11" s="188">
        <f>SUM(O6:O9)</f>
        <v>0</v>
      </c>
      <c r="P11" s="224">
        <f>SUM(P6:P9)</f>
        <v>0</v>
      </c>
    </row>
    <row r="13" spans="1:17" s="74" customFormat="1" ht="18.75" x14ac:dyDescent="0.3">
      <c r="A13" s="137" t="s">
        <v>314</v>
      </c>
      <c r="B13" s="138"/>
      <c r="C13" s="139"/>
      <c r="D13" s="139"/>
      <c r="E13" s="140" t="s">
        <v>328</v>
      </c>
      <c r="F13" s="141"/>
      <c r="G13" s="139"/>
      <c r="H13" s="140" t="s">
        <v>329</v>
      </c>
      <c r="I13" s="139"/>
      <c r="J13" s="142"/>
    </row>
    <row r="14" spans="1:17" ht="18.75" x14ac:dyDescent="0.3">
      <c r="A14" s="143" t="s">
        <v>330</v>
      </c>
      <c r="B14" s="144"/>
      <c r="C14" s="144"/>
      <c r="D14" s="144"/>
      <c r="E14" s="145"/>
      <c r="F14" s="146">
        <f>COUNTA(C6:C9)</f>
        <v>3</v>
      </c>
      <c r="G14" s="147"/>
      <c r="H14" s="148"/>
      <c r="I14" s="149">
        <f>F11/E11</f>
        <v>1533.2448244131456</v>
      </c>
      <c r="J14" s="150"/>
    </row>
    <row r="15" spans="1:17" ht="18.75" x14ac:dyDescent="0.3">
      <c r="A15" s="143" t="s">
        <v>331</v>
      </c>
      <c r="B15" s="151"/>
      <c r="C15" s="151"/>
      <c r="D15" s="151"/>
      <c r="E15" s="145"/>
      <c r="F15" s="152">
        <f>COUNTA(H6:H9)</f>
        <v>1</v>
      </c>
      <c r="G15" s="147"/>
      <c r="H15" s="148"/>
      <c r="I15" s="149">
        <f>K11/J11</f>
        <v>2083.6296962962961</v>
      </c>
      <c r="J15" s="153"/>
    </row>
    <row r="16" spans="1:17" ht="18.75" x14ac:dyDescent="0.3">
      <c r="A16" s="143" t="s">
        <v>332</v>
      </c>
      <c r="B16" s="154"/>
      <c r="C16" s="154"/>
      <c r="D16" s="154"/>
      <c r="E16" s="145"/>
      <c r="F16" s="152">
        <f>COUNTA(M6:M9)</f>
        <v>0</v>
      </c>
      <c r="G16" s="147"/>
      <c r="H16" s="148"/>
      <c r="I16" s="149"/>
      <c r="J16" s="155"/>
    </row>
    <row r="17" spans="1:10" ht="18.75" x14ac:dyDescent="0.3">
      <c r="A17" s="143" t="s">
        <v>307</v>
      </c>
      <c r="B17" s="156"/>
      <c r="C17" s="156"/>
      <c r="D17" s="156"/>
      <c r="E17" s="148"/>
      <c r="F17" s="152">
        <f>SUM(F14:F16)</f>
        <v>4</v>
      </c>
      <c r="G17" s="147"/>
      <c r="H17" s="148"/>
      <c r="I17" s="157">
        <f>(F11+K11)/(J11+E11)</f>
        <v>1771.011089066667</v>
      </c>
      <c r="J17" s="153"/>
    </row>
  </sheetData>
  <mergeCells count="3">
    <mergeCell ref="C4:D4"/>
    <mergeCell ref="H4:I4"/>
    <mergeCell ref="M4:N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10" workbookViewId="0">
      <selection activeCell="I32" sqref="I32"/>
    </sheetView>
  </sheetViews>
  <sheetFormatPr defaultRowHeight="15" x14ac:dyDescent="0.25"/>
  <cols>
    <col min="1" max="1" width="10.7109375" customWidth="1"/>
    <col min="2" max="2" width="9.28515625" customWidth="1"/>
    <col min="3" max="3" width="7" customWidth="1"/>
    <col min="4" max="4" width="8.140625" customWidth="1"/>
    <col min="5" max="5" width="11.7109375" bestFit="1" customWidth="1"/>
    <col min="6" max="6" width="12.7109375" bestFit="1" customWidth="1"/>
    <col min="7" max="7" width="14.85546875" bestFit="1" customWidth="1"/>
    <col min="8" max="8" width="8.140625" customWidth="1"/>
    <col min="9" max="9" width="10.140625" bestFit="1" customWidth="1"/>
    <col min="10" max="10" width="12.28515625" customWidth="1"/>
    <col min="11" max="11" width="12.7109375" bestFit="1" customWidth="1"/>
    <col min="12" max="12" width="11.140625" customWidth="1"/>
    <col min="15" max="15" width="8.140625" bestFit="1" customWidth="1"/>
    <col min="16" max="16" width="12.7109375" bestFit="1" customWidth="1"/>
  </cols>
  <sheetData>
    <row r="1" spans="1:17" ht="26.25" x14ac:dyDescent="0.4">
      <c r="A1" s="11" t="s">
        <v>282</v>
      </c>
    </row>
    <row r="2" spans="1:17" ht="21" x14ac:dyDescent="0.35">
      <c r="A2" s="10" t="s">
        <v>300</v>
      </c>
    </row>
    <row r="3" spans="1:17" ht="21" x14ac:dyDescent="0.35">
      <c r="C3" s="31"/>
      <c r="D3" s="32"/>
      <c r="E3" s="132" t="s">
        <v>296</v>
      </c>
      <c r="F3" s="33"/>
      <c r="G3" s="34"/>
      <c r="H3" s="31"/>
      <c r="I3" s="32"/>
      <c r="J3" s="132" t="s">
        <v>297</v>
      </c>
      <c r="K3" s="33"/>
      <c r="L3" s="34"/>
    </row>
    <row r="4" spans="1:17" ht="15" customHeight="1" x14ac:dyDescent="0.35">
      <c r="C4" s="456" t="s">
        <v>290</v>
      </c>
      <c r="D4" s="457"/>
      <c r="E4" s="30"/>
      <c r="F4" s="29"/>
      <c r="G4" s="35"/>
      <c r="H4" s="458" t="s">
        <v>290</v>
      </c>
      <c r="I4" s="457"/>
      <c r="J4" s="30"/>
      <c r="K4" s="29"/>
      <c r="L4" s="35"/>
      <c r="O4" s="285"/>
      <c r="P4" s="286"/>
    </row>
    <row r="5" spans="1:17" ht="45" x14ac:dyDescent="0.25">
      <c r="A5" s="13" t="s">
        <v>299</v>
      </c>
      <c r="B5" s="39" t="s">
        <v>281</v>
      </c>
      <c r="C5" s="12" t="s">
        <v>291</v>
      </c>
      <c r="D5" s="12" t="s">
        <v>292</v>
      </c>
      <c r="E5" s="13" t="s">
        <v>293</v>
      </c>
      <c r="F5" s="48" t="s">
        <v>294</v>
      </c>
      <c r="G5" s="13" t="s">
        <v>295</v>
      </c>
      <c r="H5" s="12" t="s">
        <v>291</v>
      </c>
      <c r="I5" s="12" t="s">
        <v>292</v>
      </c>
      <c r="J5" s="13" t="s">
        <v>293</v>
      </c>
      <c r="K5" s="48" t="s">
        <v>294</v>
      </c>
      <c r="L5" s="13" t="s">
        <v>295</v>
      </c>
      <c r="N5" s="213"/>
      <c r="O5" s="285"/>
      <c r="P5" s="286"/>
      <c r="Q5" s="213"/>
    </row>
    <row r="6" spans="1:17" x14ac:dyDescent="0.25">
      <c r="A6" s="4">
        <v>42381</v>
      </c>
      <c r="B6" s="28" t="s">
        <v>180</v>
      </c>
      <c r="C6" s="20"/>
      <c r="D6" s="15"/>
      <c r="E6" s="15"/>
      <c r="F6" s="15"/>
      <c r="G6" s="21"/>
      <c r="H6" s="40">
        <v>8</v>
      </c>
      <c r="I6" s="41">
        <v>8</v>
      </c>
      <c r="J6" s="38">
        <v>210</v>
      </c>
      <c r="K6" s="308">
        <v>341478.21840000001</v>
      </c>
      <c r="L6" s="43">
        <f>K6/J6</f>
        <v>1626.0867542857143</v>
      </c>
      <c r="N6" s="213"/>
      <c r="O6" s="285"/>
      <c r="P6" s="286"/>
      <c r="Q6" s="213"/>
    </row>
    <row r="7" spans="1:17" x14ac:dyDescent="0.25">
      <c r="A7" s="4">
        <v>42381</v>
      </c>
      <c r="B7" s="28" t="s">
        <v>181</v>
      </c>
      <c r="C7" s="40">
        <v>8</v>
      </c>
      <c r="D7" s="41">
        <v>8</v>
      </c>
      <c r="E7" s="42">
        <v>726</v>
      </c>
      <c r="F7" s="308">
        <v>890991.53929999995</v>
      </c>
      <c r="G7" s="43">
        <f t="shared" ref="G7" si="0">F7/E7</f>
        <v>1227.261073415978</v>
      </c>
      <c r="H7" s="20"/>
      <c r="I7" s="15"/>
      <c r="J7" s="15"/>
      <c r="K7" s="15"/>
      <c r="L7" s="21"/>
      <c r="N7" s="213"/>
      <c r="O7" s="285"/>
      <c r="P7" s="286"/>
      <c r="Q7" s="213"/>
    </row>
    <row r="8" spans="1:17" x14ac:dyDescent="0.25">
      <c r="A8" s="4">
        <v>42381</v>
      </c>
      <c r="B8" s="28" t="s">
        <v>183</v>
      </c>
      <c r="C8" s="40" t="s">
        <v>13</v>
      </c>
      <c r="D8" s="41"/>
      <c r="E8" s="38"/>
      <c r="F8" s="15"/>
      <c r="G8" s="21"/>
      <c r="H8" s="20">
        <v>10</v>
      </c>
      <c r="I8" s="15">
        <v>12</v>
      </c>
      <c r="J8" s="15">
        <v>279.98</v>
      </c>
      <c r="K8" s="308">
        <v>1002597.3871000001</v>
      </c>
      <c r="L8" s="43">
        <f>K8/J8</f>
        <v>3580.9607368383454</v>
      </c>
      <c r="N8" s="213"/>
      <c r="O8" s="285"/>
      <c r="P8" s="286"/>
      <c r="Q8" s="213"/>
    </row>
    <row r="9" spans="1:17" x14ac:dyDescent="0.25">
      <c r="A9" s="4">
        <v>42381</v>
      </c>
      <c r="B9" s="28" t="s">
        <v>182</v>
      </c>
      <c r="C9" s="40" t="s">
        <v>13</v>
      </c>
      <c r="D9" s="41"/>
      <c r="E9" s="38"/>
      <c r="F9" s="15"/>
      <c r="G9" s="21"/>
      <c r="H9" s="20">
        <v>8</v>
      </c>
      <c r="I9" s="15">
        <v>8</v>
      </c>
      <c r="J9" s="15">
        <v>38</v>
      </c>
      <c r="K9" s="308">
        <v>237698.25020000001</v>
      </c>
      <c r="L9" s="43">
        <f>K9/J9</f>
        <v>6255.217110526316</v>
      </c>
      <c r="N9" s="213"/>
      <c r="O9" s="285"/>
      <c r="P9" s="286"/>
      <c r="Q9" s="213"/>
    </row>
    <row r="10" spans="1:17" x14ac:dyDescent="0.25">
      <c r="A10" s="4">
        <v>42409</v>
      </c>
      <c r="B10" s="28" t="s">
        <v>184</v>
      </c>
      <c r="C10" s="40">
        <v>8</v>
      </c>
      <c r="D10" s="41">
        <v>8</v>
      </c>
      <c r="E10" s="38">
        <v>45</v>
      </c>
      <c r="F10" s="308">
        <v>76050.971799999999</v>
      </c>
      <c r="G10" s="43">
        <f t="shared" ref="G10:G14" si="1">F10/E10</f>
        <v>1690.0215955555555</v>
      </c>
      <c r="H10" s="20"/>
      <c r="I10" s="15"/>
      <c r="J10" s="15"/>
      <c r="K10" s="15"/>
      <c r="L10" s="21"/>
      <c r="N10" s="213"/>
      <c r="O10" s="285"/>
      <c r="P10" s="286"/>
      <c r="Q10" s="213"/>
    </row>
    <row r="11" spans="1:17" x14ac:dyDescent="0.25">
      <c r="A11" s="4">
        <v>42472</v>
      </c>
      <c r="B11" s="28" t="s">
        <v>185</v>
      </c>
      <c r="C11" s="40" t="s">
        <v>13</v>
      </c>
      <c r="D11" s="14"/>
      <c r="E11" s="38"/>
      <c r="F11" s="15"/>
      <c r="G11" s="21"/>
      <c r="H11" s="20">
        <v>10</v>
      </c>
      <c r="I11" s="15">
        <v>5</v>
      </c>
      <c r="J11" s="15">
        <v>48</v>
      </c>
      <c r="K11" s="308">
        <v>126234.3202</v>
      </c>
      <c r="L11" s="43">
        <f>K11/J11</f>
        <v>2629.8816708333334</v>
      </c>
      <c r="N11" s="213"/>
      <c r="O11" s="285"/>
      <c r="P11" s="286"/>
      <c r="Q11" s="213"/>
    </row>
    <row r="12" spans="1:17" x14ac:dyDescent="0.25">
      <c r="A12" s="4">
        <v>42500</v>
      </c>
      <c r="B12" s="28" t="s">
        <v>186</v>
      </c>
      <c r="C12" s="40">
        <v>10</v>
      </c>
      <c r="D12" s="41">
        <v>8</v>
      </c>
      <c r="E12" s="38">
        <v>36</v>
      </c>
      <c r="F12" s="308">
        <v>94498.713099999994</v>
      </c>
      <c r="G12" s="43">
        <f t="shared" si="1"/>
        <v>2624.9642527777778</v>
      </c>
      <c r="H12" s="20"/>
      <c r="I12" s="15"/>
      <c r="J12" s="15"/>
      <c r="K12" s="15"/>
      <c r="L12" s="21"/>
      <c r="N12" s="213"/>
      <c r="O12" s="285"/>
      <c r="P12" s="286"/>
      <c r="Q12" s="213"/>
    </row>
    <row r="13" spans="1:17" x14ac:dyDescent="0.25">
      <c r="A13" s="4">
        <v>42563</v>
      </c>
      <c r="B13" s="28" t="s">
        <v>188</v>
      </c>
      <c r="C13" s="40">
        <v>12</v>
      </c>
      <c r="D13" s="41">
        <v>8</v>
      </c>
      <c r="E13" s="38">
        <v>84</v>
      </c>
      <c r="F13" s="308">
        <v>124067.2887</v>
      </c>
      <c r="G13" s="43">
        <f t="shared" si="1"/>
        <v>1476.9915321428573</v>
      </c>
      <c r="H13" s="20"/>
      <c r="I13" s="15"/>
      <c r="J13" s="15"/>
      <c r="K13" s="15"/>
      <c r="L13" s="21"/>
      <c r="N13" s="213"/>
      <c r="O13" s="285"/>
      <c r="P13" s="286"/>
      <c r="Q13" s="213"/>
    </row>
    <row r="14" spans="1:17" x14ac:dyDescent="0.25">
      <c r="A14" s="4">
        <v>42563</v>
      </c>
      <c r="B14" s="28" t="s">
        <v>179</v>
      </c>
      <c r="C14" s="40">
        <v>14</v>
      </c>
      <c r="D14" s="41">
        <v>9</v>
      </c>
      <c r="E14" s="38">
        <v>48</v>
      </c>
      <c r="F14" s="308">
        <v>395869.38660000003</v>
      </c>
      <c r="G14" s="43">
        <f t="shared" si="1"/>
        <v>8247.2788875000006</v>
      </c>
      <c r="H14" s="20"/>
      <c r="I14" s="15"/>
      <c r="J14" s="15"/>
      <c r="K14" s="15"/>
      <c r="L14" s="21"/>
      <c r="N14" s="213"/>
      <c r="O14" s="285"/>
      <c r="P14" s="286"/>
      <c r="Q14" s="213"/>
    </row>
    <row r="15" spans="1:17" x14ac:dyDescent="0.25">
      <c r="A15" s="4">
        <v>42563</v>
      </c>
      <c r="B15" s="28" t="s">
        <v>178</v>
      </c>
      <c r="C15" s="40" t="s">
        <v>13</v>
      </c>
      <c r="D15" s="41"/>
      <c r="E15" s="38"/>
      <c r="F15" s="15"/>
      <c r="G15" s="21"/>
      <c r="H15" s="20">
        <v>8</v>
      </c>
      <c r="I15" s="15">
        <v>6</v>
      </c>
      <c r="J15" s="15">
        <v>94</v>
      </c>
      <c r="K15" s="308">
        <v>233815.52960000001</v>
      </c>
      <c r="L15" s="43">
        <f>K15/J15</f>
        <v>2487.39925106383</v>
      </c>
      <c r="N15" s="213"/>
      <c r="O15" s="285"/>
      <c r="P15" s="286"/>
      <c r="Q15" s="213"/>
    </row>
    <row r="16" spans="1:17" x14ac:dyDescent="0.25">
      <c r="A16" s="4">
        <v>42563</v>
      </c>
      <c r="B16" s="28" t="s">
        <v>187</v>
      </c>
      <c r="C16" s="40" t="s">
        <v>13</v>
      </c>
      <c r="D16" s="41"/>
      <c r="E16" s="38"/>
      <c r="F16" s="15"/>
      <c r="G16" s="21"/>
      <c r="H16" s="20">
        <v>10</v>
      </c>
      <c r="I16" s="15">
        <v>6</v>
      </c>
      <c r="J16" s="15">
        <v>248</v>
      </c>
      <c r="K16" s="308">
        <v>448899.95659999998</v>
      </c>
      <c r="L16" s="43">
        <f t="shared" ref="L16:L17" si="2">K16/J16</f>
        <v>1810.0804701612901</v>
      </c>
      <c r="N16" s="213"/>
      <c r="O16" s="285"/>
      <c r="P16" s="286"/>
      <c r="Q16" s="213"/>
    </row>
    <row r="17" spans="1:20" x14ac:dyDescent="0.25">
      <c r="A17" s="4">
        <v>42591</v>
      </c>
      <c r="B17" s="28" t="s">
        <v>189</v>
      </c>
      <c r="C17" s="40" t="s">
        <v>13</v>
      </c>
      <c r="D17" s="41"/>
      <c r="E17" s="38"/>
      <c r="F17" s="15"/>
      <c r="G17" s="21"/>
      <c r="H17" s="20">
        <v>8</v>
      </c>
      <c r="I17" s="15">
        <v>5</v>
      </c>
      <c r="J17" s="15">
        <v>63</v>
      </c>
      <c r="K17" s="308">
        <v>169826.80590000001</v>
      </c>
      <c r="L17" s="43">
        <f t="shared" si="2"/>
        <v>2695.663585714286</v>
      </c>
      <c r="N17" s="213"/>
      <c r="O17" s="285"/>
      <c r="P17" s="286"/>
      <c r="Q17" s="50"/>
    </row>
    <row r="18" spans="1:20" x14ac:dyDescent="0.25">
      <c r="A18" s="4">
        <v>42591</v>
      </c>
      <c r="B18" s="28" t="s">
        <v>190</v>
      </c>
      <c r="C18" s="20">
        <v>12</v>
      </c>
      <c r="D18" s="15">
        <v>7.5</v>
      </c>
      <c r="E18" s="15">
        <v>80</v>
      </c>
      <c r="F18" s="308">
        <v>210268.3885</v>
      </c>
      <c r="G18" s="43">
        <f t="shared" ref="G18:G21" si="3">F18/E18</f>
        <v>2628.35485625</v>
      </c>
      <c r="L18" s="21"/>
      <c r="N18" s="213"/>
      <c r="O18" s="285"/>
      <c r="P18" s="286"/>
      <c r="Q18" s="213"/>
    </row>
    <row r="19" spans="1:20" x14ac:dyDescent="0.25">
      <c r="A19" s="4">
        <v>42626</v>
      </c>
      <c r="B19" s="28" t="s">
        <v>191</v>
      </c>
      <c r="C19" s="40">
        <v>12</v>
      </c>
      <c r="D19" s="41">
        <v>8</v>
      </c>
      <c r="E19" s="38">
        <v>69</v>
      </c>
      <c r="F19" s="308">
        <v>172037.79749999999</v>
      </c>
      <c r="G19" s="43">
        <f t="shared" si="3"/>
        <v>2493.3014130434781</v>
      </c>
      <c r="H19" s="20"/>
      <c r="I19" s="15"/>
      <c r="J19" s="15"/>
      <c r="K19" s="15"/>
      <c r="L19" s="21"/>
      <c r="N19" s="213"/>
      <c r="O19" s="285"/>
      <c r="P19" s="286"/>
      <c r="Q19" s="213"/>
      <c r="S19" s="285"/>
      <c r="T19" s="286"/>
    </row>
    <row r="20" spans="1:20" x14ac:dyDescent="0.25">
      <c r="A20" s="4">
        <v>42682</v>
      </c>
      <c r="B20" s="28" t="s">
        <v>186</v>
      </c>
      <c r="C20" s="40">
        <v>10</v>
      </c>
      <c r="D20" s="41">
        <v>8</v>
      </c>
      <c r="E20" s="38">
        <v>156</v>
      </c>
      <c r="F20" s="308">
        <v>188868.35260000001</v>
      </c>
      <c r="G20" s="43">
        <f t="shared" si="3"/>
        <v>1210.694567948718</v>
      </c>
      <c r="H20" s="20"/>
      <c r="I20" s="15"/>
      <c r="J20" s="15"/>
      <c r="K20" s="15"/>
      <c r="L20" s="21"/>
      <c r="N20" s="213"/>
      <c r="O20" s="285"/>
      <c r="P20" s="286"/>
      <c r="Q20" s="213"/>
      <c r="S20" s="285"/>
      <c r="T20" s="286"/>
    </row>
    <row r="21" spans="1:20" x14ac:dyDescent="0.25">
      <c r="A21" s="4">
        <v>42682</v>
      </c>
      <c r="B21" s="28" t="s">
        <v>184</v>
      </c>
      <c r="C21" s="40">
        <v>8</v>
      </c>
      <c r="D21" s="41">
        <v>8</v>
      </c>
      <c r="E21" s="38">
        <v>166.25</v>
      </c>
      <c r="F21" s="308">
        <v>237049.52499999999</v>
      </c>
      <c r="G21" s="43">
        <f t="shared" si="3"/>
        <v>1425.8618045112783</v>
      </c>
      <c r="H21" s="20"/>
      <c r="I21" s="15"/>
      <c r="J21" s="15"/>
      <c r="K21" s="15"/>
      <c r="L21" s="21"/>
      <c r="N21" s="213"/>
      <c r="O21" s="285"/>
      <c r="P21" s="286"/>
      <c r="Q21" s="213"/>
    </row>
    <row r="22" spans="1:20" x14ac:dyDescent="0.25">
      <c r="A22" s="4">
        <v>42682</v>
      </c>
      <c r="B22" s="28" t="s">
        <v>192</v>
      </c>
      <c r="C22" s="40" t="s">
        <v>13</v>
      </c>
      <c r="D22" s="41"/>
      <c r="E22" s="38"/>
      <c r="F22" s="15"/>
      <c r="G22" s="21"/>
      <c r="H22" s="20">
        <v>12</v>
      </c>
      <c r="I22" s="15">
        <v>7</v>
      </c>
      <c r="J22" s="15">
        <v>72</v>
      </c>
      <c r="K22" s="308">
        <v>259935.65100000001</v>
      </c>
      <c r="L22" s="43">
        <f>K22/J22</f>
        <v>3610.2173750000002</v>
      </c>
      <c r="N22" s="213"/>
      <c r="O22" s="285"/>
      <c r="P22" s="286"/>
      <c r="Q22" s="213"/>
    </row>
    <row r="23" spans="1:20" x14ac:dyDescent="0.25">
      <c r="A23" s="4">
        <v>42682</v>
      </c>
      <c r="B23" s="28" t="s">
        <v>193</v>
      </c>
      <c r="C23" s="40" t="s">
        <v>13</v>
      </c>
      <c r="D23" s="41"/>
      <c r="E23" s="38"/>
      <c r="F23" s="15"/>
      <c r="G23" s="21"/>
      <c r="H23" s="20">
        <v>9</v>
      </c>
      <c r="I23" s="15">
        <v>6</v>
      </c>
      <c r="J23" s="15">
        <v>60</v>
      </c>
      <c r="K23" s="18">
        <v>159340.39739999999</v>
      </c>
      <c r="L23" s="43">
        <f t="shared" ref="L23:L24" si="4">K23/J23</f>
        <v>2655.6732899999997</v>
      </c>
      <c r="N23" s="213"/>
      <c r="O23" s="285"/>
      <c r="P23" s="286"/>
      <c r="Q23" s="213"/>
    </row>
    <row r="24" spans="1:20" x14ac:dyDescent="0.25">
      <c r="A24" s="4">
        <v>42682</v>
      </c>
      <c r="B24" s="28" t="s">
        <v>194</v>
      </c>
      <c r="C24" s="44" t="s">
        <v>13</v>
      </c>
      <c r="D24" s="45"/>
      <c r="E24" s="46"/>
      <c r="F24" s="23"/>
      <c r="G24" s="24"/>
      <c r="H24" s="22">
        <v>8</v>
      </c>
      <c r="I24" s="23">
        <v>6</v>
      </c>
      <c r="J24" s="23">
        <v>102</v>
      </c>
      <c r="K24" s="308">
        <v>226297.8039</v>
      </c>
      <c r="L24" s="43">
        <f t="shared" si="4"/>
        <v>2218.6059205882352</v>
      </c>
      <c r="N24" s="213"/>
      <c r="O24" s="285"/>
      <c r="P24" s="286"/>
      <c r="Q24" s="213"/>
    </row>
    <row r="25" spans="1:20" s="50" customFormat="1" x14ac:dyDescent="0.25">
      <c r="A25" s="165"/>
      <c r="B25" s="166"/>
      <c r="C25" s="167"/>
      <c r="D25" s="87"/>
      <c r="E25" s="168" t="s">
        <v>326</v>
      </c>
      <c r="F25" s="168" t="s">
        <v>4</v>
      </c>
      <c r="G25" s="87"/>
      <c r="H25" s="87"/>
      <c r="I25" s="87"/>
      <c r="J25" s="168" t="s">
        <v>326</v>
      </c>
      <c r="K25" s="168" t="s">
        <v>4</v>
      </c>
      <c r="L25" s="169"/>
      <c r="N25" s="213"/>
      <c r="O25" s="285"/>
      <c r="P25" s="286"/>
      <c r="Q25"/>
    </row>
    <row r="26" spans="1:20" x14ac:dyDescent="0.25">
      <c r="C26" s="22"/>
      <c r="D26" s="23"/>
      <c r="E26" s="158">
        <f>SUM(E7:E24)</f>
        <v>1410.25</v>
      </c>
      <c r="F26" s="159">
        <f>SUM(F7:F24)</f>
        <v>2389701.9630999998</v>
      </c>
      <c r="G26" s="23"/>
      <c r="H26" s="23"/>
      <c r="I26" s="23"/>
      <c r="J26" s="158">
        <f>SUM(J7:J24)</f>
        <v>1004.98</v>
      </c>
      <c r="K26" s="159">
        <f>SUM(K7:K24)</f>
        <v>2864646.1019000001</v>
      </c>
      <c r="L26" s="24"/>
      <c r="N26" s="213"/>
      <c r="O26" s="285"/>
      <c r="P26" s="286"/>
    </row>
    <row r="27" spans="1:20" x14ac:dyDescent="0.25">
      <c r="N27" s="213"/>
      <c r="O27" s="285"/>
      <c r="P27" s="286"/>
    </row>
    <row r="28" spans="1:20" ht="18.75" x14ac:dyDescent="0.3">
      <c r="A28" s="137" t="s">
        <v>314</v>
      </c>
      <c r="B28" s="138"/>
      <c r="C28" s="139"/>
      <c r="D28" s="139"/>
      <c r="E28" s="140" t="s">
        <v>328</v>
      </c>
      <c r="F28" s="141"/>
      <c r="G28" s="139"/>
      <c r="H28" s="140" t="s">
        <v>329</v>
      </c>
      <c r="I28" s="139"/>
      <c r="J28" s="142"/>
      <c r="K28" s="74"/>
      <c r="L28" s="74"/>
      <c r="N28" s="213"/>
      <c r="O28" s="285"/>
      <c r="P28" s="286"/>
    </row>
    <row r="29" spans="1:20" ht="18.75" x14ac:dyDescent="0.3">
      <c r="A29" s="143" t="s">
        <v>330</v>
      </c>
      <c r="B29" s="144"/>
      <c r="C29" s="144"/>
      <c r="D29" s="144"/>
      <c r="E29" s="145"/>
      <c r="F29" s="146">
        <f>COUNTA(C6:C24)</f>
        <v>18</v>
      </c>
      <c r="G29" s="147"/>
      <c r="H29" s="148"/>
      <c r="I29" s="217">
        <f>F26/E26</f>
        <v>1694.5236398510901</v>
      </c>
      <c r="J29" s="150"/>
    </row>
    <row r="30" spans="1:20" ht="18.75" x14ac:dyDescent="0.3">
      <c r="A30" s="143" t="s">
        <v>331</v>
      </c>
      <c r="B30" s="151"/>
      <c r="C30" s="151"/>
      <c r="D30" s="151"/>
      <c r="E30" s="145"/>
      <c r="F30" s="152">
        <f>COUNTA(H6:H24)</f>
        <v>10</v>
      </c>
      <c r="G30" s="147"/>
      <c r="H30" s="148"/>
      <c r="I30" s="217">
        <f>K26/J26</f>
        <v>2850.4508566339628</v>
      </c>
      <c r="J30" s="153"/>
    </row>
    <row r="31" spans="1:20" ht="18.75" x14ac:dyDescent="0.3">
      <c r="A31" s="143" t="s">
        <v>307</v>
      </c>
      <c r="B31" s="156"/>
      <c r="C31" s="156"/>
      <c r="D31" s="156"/>
      <c r="E31" s="148"/>
      <c r="F31" s="152">
        <f>SUM(F29:F30)</f>
        <v>28</v>
      </c>
      <c r="G31" s="147"/>
      <c r="H31" s="148"/>
      <c r="I31" s="217">
        <f>(K26+F26)/(J26+E26)</f>
        <v>2175.5062933964878</v>
      </c>
      <c r="J31" s="153"/>
    </row>
  </sheetData>
  <sortState ref="A4:P22">
    <sortCondition ref="D4:D22"/>
  </sortState>
  <mergeCells count="2">
    <mergeCell ref="C4:D4"/>
    <mergeCell ref="H4:I4"/>
  </mergeCells>
  <pageMargins left="0.7" right="0.7" top="0.75" bottom="0.75" header="0.3" footer="0.3"/>
  <pageSetup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G7" sqref="G7"/>
    </sheetView>
  </sheetViews>
  <sheetFormatPr defaultRowHeight="15" x14ac:dyDescent="0.25"/>
  <cols>
    <col min="1" max="1" width="22.85546875" bestFit="1" customWidth="1"/>
    <col min="2" max="2" width="9.7109375" customWidth="1"/>
    <col min="3" max="3" width="9.140625" customWidth="1"/>
    <col min="4" max="4" width="10" customWidth="1"/>
    <col min="5" max="5" width="12.140625" customWidth="1"/>
    <col min="6" max="6" width="11.140625" bestFit="1" customWidth="1"/>
    <col min="7" max="7" width="13.42578125" bestFit="1" customWidth="1"/>
    <col min="9" max="9" width="11.7109375" bestFit="1" customWidth="1"/>
    <col min="11" max="11" width="9.42578125" bestFit="1" customWidth="1"/>
    <col min="12" max="12" width="12.7109375" bestFit="1" customWidth="1"/>
    <col min="13" max="13" width="14.140625" bestFit="1" customWidth="1"/>
    <col min="14" max="14" width="14.85546875" bestFit="1" customWidth="1"/>
  </cols>
  <sheetData>
    <row r="1" spans="1:14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7"/>
      <c r="N1" s="7"/>
    </row>
    <row r="2" spans="1:14" ht="21" x14ac:dyDescent="0.35">
      <c r="A2" s="10" t="s">
        <v>343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7"/>
      <c r="N2" s="7"/>
    </row>
    <row r="3" spans="1:14" ht="21" x14ac:dyDescent="0.35">
      <c r="A3" s="213"/>
      <c r="B3" s="213"/>
      <c r="C3" s="31"/>
      <c r="D3" s="32"/>
      <c r="E3" s="132" t="s">
        <v>296</v>
      </c>
      <c r="F3" s="33"/>
      <c r="G3" s="34"/>
      <c r="H3" s="31"/>
      <c r="I3" s="32"/>
      <c r="J3" s="132" t="s">
        <v>297</v>
      </c>
      <c r="K3" s="33"/>
      <c r="L3" s="34"/>
      <c r="M3" s="7"/>
      <c r="N3" s="7"/>
    </row>
    <row r="4" spans="1:14" ht="21" x14ac:dyDescent="0.35">
      <c r="A4" s="213"/>
      <c r="B4" s="213"/>
      <c r="C4" s="456" t="s">
        <v>290</v>
      </c>
      <c r="D4" s="457"/>
      <c r="E4" s="30"/>
      <c r="F4" s="29"/>
      <c r="G4" s="35"/>
      <c r="H4" s="458" t="s">
        <v>290</v>
      </c>
      <c r="I4" s="457"/>
      <c r="J4" s="30"/>
      <c r="K4" s="29"/>
      <c r="L4" s="35"/>
      <c r="M4" s="7"/>
      <c r="N4" s="7"/>
    </row>
    <row r="5" spans="1:14" ht="45" x14ac:dyDescent="0.25">
      <c r="A5" s="13" t="s">
        <v>299</v>
      </c>
      <c r="B5" s="39" t="s">
        <v>281</v>
      </c>
      <c r="C5" s="12" t="s">
        <v>291</v>
      </c>
      <c r="D5" s="12" t="s">
        <v>292</v>
      </c>
      <c r="E5" s="13" t="s">
        <v>293</v>
      </c>
      <c r="F5" s="48" t="s">
        <v>294</v>
      </c>
      <c r="G5" s="13" t="s">
        <v>295</v>
      </c>
      <c r="H5" s="12" t="s">
        <v>291</v>
      </c>
      <c r="I5" s="12" t="s">
        <v>292</v>
      </c>
      <c r="J5" s="13" t="s">
        <v>293</v>
      </c>
      <c r="K5" s="48" t="s">
        <v>294</v>
      </c>
      <c r="L5" s="13" t="s">
        <v>295</v>
      </c>
    </row>
    <row r="6" spans="1:14" x14ac:dyDescent="0.25">
      <c r="A6" s="269">
        <v>42437</v>
      </c>
      <c r="B6" s="214" t="s">
        <v>195</v>
      </c>
      <c r="C6" s="105">
        <v>18.079999999999998</v>
      </c>
      <c r="D6" s="105">
        <v>11.83</v>
      </c>
      <c r="E6" s="105">
        <v>140</v>
      </c>
      <c r="F6" s="308">
        <v>177579.40400000001</v>
      </c>
      <c r="G6" s="111">
        <f>F6/E6</f>
        <v>1268.4243142857144</v>
      </c>
      <c r="H6" s="105"/>
      <c r="I6" s="105"/>
      <c r="J6" s="105"/>
      <c r="K6" s="105"/>
      <c r="L6" s="88"/>
    </row>
    <row r="7" spans="1:14" s="213" customFormat="1" x14ac:dyDescent="0.25">
      <c r="A7" s="270"/>
      <c r="B7" s="271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4" x14ac:dyDescent="0.25">
      <c r="C8" s="112"/>
      <c r="D8" s="103"/>
      <c r="E8" s="129" t="s">
        <v>326</v>
      </c>
      <c r="F8" s="129" t="s">
        <v>4</v>
      </c>
      <c r="G8" s="215"/>
    </row>
    <row r="9" spans="1:14" x14ac:dyDescent="0.25">
      <c r="C9" s="22"/>
      <c r="D9" s="23"/>
      <c r="E9" s="158">
        <f>SUM(E6)</f>
        <v>140</v>
      </c>
      <c r="F9" s="159">
        <f>SUM(F6)</f>
        <v>177579.40400000001</v>
      </c>
      <c r="G9" s="216"/>
    </row>
    <row r="11" spans="1:14" ht="18.75" x14ac:dyDescent="0.3">
      <c r="A11" s="137" t="s">
        <v>314</v>
      </c>
      <c r="B11" s="138"/>
      <c r="C11" s="139"/>
      <c r="D11" s="139"/>
      <c r="E11" s="140" t="s">
        <v>328</v>
      </c>
      <c r="F11" s="141"/>
      <c r="G11" s="139"/>
      <c r="H11" s="140" t="s">
        <v>329</v>
      </c>
      <c r="I11" s="139"/>
      <c r="J11" s="142"/>
    </row>
    <row r="12" spans="1:14" ht="19.5" customHeight="1" x14ac:dyDescent="0.3">
      <c r="A12" s="143" t="s">
        <v>330</v>
      </c>
      <c r="B12" s="144"/>
      <c r="C12" s="144"/>
      <c r="D12" s="144"/>
      <c r="E12" s="145"/>
      <c r="F12" s="146">
        <f>COUNTA(C6:C7)</f>
        <v>1</v>
      </c>
      <c r="G12" s="147"/>
      <c r="H12" s="148"/>
      <c r="I12" s="217">
        <f>F9/E9</f>
        <v>1268.4243142857144</v>
      </c>
      <c r="J12" s="150"/>
    </row>
    <row r="13" spans="1:14" ht="18.75" x14ac:dyDescent="0.3">
      <c r="A13" s="143" t="s">
        <v>331</v>
      </c>
      <c r="B13" s="151"/>
      <c r="C13" s="151"/>
      <c r="D13" s="151"/>
      <c r="E13" s="145"/>
      <c r="F13" s="152">
        <f>COUNTA(H6:H7)</f>
        <v>0</v>
      </c>
      <c r="G13" s="147"/>
      <c r="H13" s="148"/>
      <c r="I13" s="217">
        <v>0</v>
      </c>
      <c r="J13" s="153"/>
    </row>
    <row r="14" spans="1:14" ht="18.75" x14ac:dyDescent="0.3">
      <c r="A14" s="143" t="s">
        <v>332</v>
      </c>
      <c r="B14" s="154"/>
      <c r="C14" s="154"/>
      <c r="D14" s="154"/>
      <c r="E14" s="145"/>
      <c r="F14" s="152">
        <f>COUNTA(M3:M7)</f>
        <v>0</v>
      </c>
      <c r="G14" s="147"/>
      <c r="H14" s="148"/>
      <c r="I14" s="217">
        <v>0</v>
      </c>
      <c r="J14" s="155"/>
    </row>
    <row r="15" spans="1:14" ht="18.75" x14ac:dyDescent="0.3">
      <c r="A15" s="143" t="s">
        <v>307</v>
      </c>
      <c r="B15" s="156"/>
      <c r="C15" s="156"/>
      <c r="D15" s="156"/>
      <c r="E15" s="148"/>
      <c r="F15" s="152">
        <f>SUM(F12:F14)</f>
        <v>1</v>
      </c>
      <c r="G15" s="147"/>
      <c r="H15" s="148"/>
      <c r="I15" s="217">
        <f>F9/E9</f>
        <v>1268.4243142857144</v>
      </c>
      <c r="J15" s="153"/>
    </row>
  </sheetData>
  <mergeCells count="2">
    <mergeCell ref="C4:D4"/>
    <mergeCell ref="H4:I4"/>
  </mergeCells>
  <pageMargins left="0.7" right="0.7" top="0.75" bottom="0.75" header="0.3" footer="0.3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K21" sqref="K21"/>
    </sheetView>
  </sheetViews>
  <sheetFormatPr defaultRowHeight="15" x14ac:dyDescent="0.25"/>
  <cols>
    <col min="1" max="1" width="12.85546875" bestFit="1" customWidth="1"/>
    <col min="2" max="2" width="10.7109375" bestFit="1" customWidth="1"/>
    <col min="3" max="3" width="10.85546875" customWidth="1"/>
    <col min="4" max="4" width="12.7109375" bestFit="1" customWidth="1"/>
    <col min="5" max="5" width="10.42578125" customWidth="1"/>
    <col min="6" max="6" width="11" customWidth="1"/>
    <col min="7" max="7" width="11.140625" bestFit="1" customWidth="1"/>
    <col min="8" max="8" width="9.5703125" customWidth="1"/>
    <col min="9" max="9" width="10.140625" bestFit="1" customWidth="1"/>
    <col min="10" max="10" width="11.140625" bestFit="1" customWidth="1"/>
    <col min="11" max="11" width="10.140625" customWidth="1"/>
  </cols>
  <sheetData>
    <row r="1" spans="1:11" ht="26.25" x14ac:dyDescent="0.4">
      <c r="A1" s="11" t="s">
        <v>282</v>
      </c>
    </row>
    <row r="2" spans="1:11" s="9" customFormat="1" ht="21" x14ac:dyDescent="0.35">
      <c r="A2" s="10" t="s">
        <v>286</v>
      </c>
    </row>
    <row r="3" spans="1:11" s="9" customFormat="1" ht="21" customHeight="1" x14ac:dyDescent="0.35">
      <c r="C3" s="459" t="s">
        <v>239</v>
      </c>
      <c r="D3" s="460"/>
      <c r="E3" s="461"/>
      <c r="F3" s="459" t="s">
        <v>356</v>
      </c>
      <c r="G3" s="460"/>
      <c r="H3" s="461"/>
      <c r="I3" s="459" t="s">
        <v>288</v>
      </c>
      <c r="J3" s="460"/>
      <c r="K3" s="461"/>
    </row>
    <row r="4" spans="1:11" ht="30" x14ac:dyDescent="0.25">
      <c r="A4" s="1" t="s">
        <v>0</v>
      </c>
      <c r="B4" s="1" t="s">
        <v>1</v>
      </c>
      <c r="C4" s="1" t="s">
        <v>3</v>
      </c>
      <c r="D4" s="1" t="s">
        <v>4</v>
      </c>
      <c r="E4" s="8" t="s">
        <v>5</v>
      </c>
      <c r="F4" s="1" t="s">
        <v>3</v>
      </c>
      <c r="G4" s="1" t="s">
        <v>4</v>
      </c>
      <c r="H4" s="8" t="s">
        <v>5</v>
      </c>
      <c r="I4" s="1" t="s">
        <v>3</v>
      </c>
      <c r="J4" s="1" t="s">
        <v>4</v>
      </c>
      <c r="K4" s="8" t="s">
        <v>5</v>
      </c>
    </row>
    <row r="5" spans="1:11" ht="17.25" customHeight="1" x14ac:dyDescent="0.25">
      <c r="A5" s="4">
        <v>42472</v>
      </c>
      <c r="B5" s="2" t="s">
        <v>242</v>
      </c>
      <c r="C5" s="20"/>
      <c r="D5" s="15"/>
      <c r="E5" s="21"/>
      <c r="F5" s="17">
        <v>1900</v>
      </c>
      <c r="G5" s="18">
        <v>75557.992199999993</v>
      </c>
      <c r="H5" s="19">
        <f>G5/F5</f>
        <v>39.767364315789472</v>
      </c>
      <c r="I5" s="20"/>
      <c r="J5" s="15"/>
      <c r="K5" s="21"/>
    </row>
    <row r="6" spans="1:11" ht="17.25" customHeight="1" x14ac:dyDescent="0.25">
      <c r="A6" s="4">
        <v>42626</v>
      </c>
      <c r="B6" s="2" t="s">
        <v>243</v>
      </c>
      <c r="C6" s="20"/>
      <c r="D6" s="15"/>
      <c r="E6" s="21"/>
      <c r="F6" s="17">
        <v>963</v>
      </c>
      <c r="G6" s="18">
        <v>29607.101500000001</v>
      </c>
      <c r="H6" s="19">
        <f t="shared" ref="H6:H9" si="0">G6/F6</f>
        <v>30.744653686396678</v>
      </c>
      <c r="I6" s="20"/>
      <c r="J6" s="15"/>
      <c r="K6" s="21"/>
    </row>
    <row r="7" spans="1:11" ht="17.25" customHeight="1" x14ac:dyDescent="0.25">
      <c r="A7" s="4">
        <v>42682</v>
      </c>
      <c r="B7" s="2" t="s">
        <v>244</v>
      </c>
      <c r="C7" s="20"/>
      <c r="D7" s="15"/>
      <c r="E7" s="21"/>
      <c r="F7" s="17">
        <v>1325</v>
      </c>
      <c r="G7" s="18">
        <v>50608.029699999999</v>
      </c>
      <c r="H7" s="19">
        <f t="shared" si="0"/>
        <v>38.194739396226417</v>
      </c>
      <c r="I7" s="20"/>
      <c r="J7" s="15"/>
      <c r="K7" s="21"/>
    </row>
    <row r="8" spans="1:11" ht="17.25" customHeight="1" x14ac:dyDescent="0.25">
      <c r="A8" s="4">
        <v>42717</v>
      </c>
      <c r="B8" s="2" t="s">
        <v>245</v>
      </c>
      <c r="C8" s="20"/>
      <c r="D8" s="15"/>
      <c r="E8" s="21"/>
      <c r="F8" s="17">
        <v>1940</v>
      </c>
      <c r="G8" s="18">
        <v>230746.95910000001</v>
      </c>
      <c r="H8" s="19">
        <f t="shared" si="0"/>
        <v>118.94173149484537</v>
      </c>
      <c r="I8" s="20"/>
      <c r="J8" s="15"/>
      <c r="K8" s="21"/>
    </row>
    <row r="9" spans="1:11" ht="17.25" customHeight="1" x14ac:dyDescent="0.25">
      <c r="A9" s="4">
        <v>42717</v>
      </c>
      <c r="B9" s="2" t="s">
        <v>246</v>
      </c>
      <c r="C9" s="20"/>
      <c r="D9" s="15"/>
      <c r="E9" s="21"/>
      <c r="F9" s="17">
        <v>450</v>
      </c>
      <c r="G9" s="18">
        <v>32814.208200000001</v>
      </c>
      <c r="H9" s="19">
        <f t="shared" si="0"/>
        <v>72.920462666666666</v>
      </c>
      <c r="I9" s="20"/>
      <c r="J9" s="15"/>
      <c r="K9" s="21"/>
    </row>
    <row r="10" spans="1:11" ht="17.25" customHeight="1" x14ac:dyDescent="0.25">
      <c r="A10" s="4">
        <v>42437</v>
      </c>
      <c r="B10" s="2" t="s">
        <v>247</v>
      </c>
      <c r="C10" s="20"/>
      <c r="D10" s="15"/>
      <c r="E10" s="21"/>
      <c r="F10" s="20"/>
      <c r="G10" s="15"/>
      <c r="H10" s="21"/>
      <c r="I10" s="17">
        <v>800</v>
      </c>
      <c r="J10" s="287">
        <v>34345.599000000002</v>
      </c>
      <c r="K10" s="19">
        <f>J10/I10</f>
        <v>42.931998750000005</v>
      </c>
    </row>
    <row r="11" spans="1:11" ht="17.25" customHeight="1" x14ac:dyDescent="0.25">
      <c r="A11" s="4">
        <v>42437</v>
      </c>
      <c r="B11" s="2" t="s">
        <v>248</v>
      </c>
      <c r="C11" s="20"/>
      <c r="D11" s="15"/>
      <c r="E11" s="21"/>
      <c r="F11" s="20"/>
      <c r="G11" s="15"/>
      <c r="H11" s="21"/>
      <c r="I11" s="17">
        <v>420</v>
      </c>
      <c r="J11" s="287">
        <v>19086.920600000001</v>
      </c>
      <c r="K11" s="19">
        <f t="shared" ref="K11:K19" si="1">J11/I11</f>
        <v>45.445049047619051</v>
      </c>
    </row>
    <row r="12" spans="1:11" ht="17.25" customHeight="1" x14ac:dyDescent="0.25">
      <c r="A12" s="4">
        <v>42500</v>
      </c>
      <c r="B12" s="2" t="s">
        <v>249</v>
      </c>
      <c r="C12" s="20"/>
      <c r="D12" s="15"/>
      <c r="E12" s="21"/>
      <c r="F12" s="20"/>
      <c r="G12" s="15"/>
      <c r="H12" s="21"/>
      <c r="I12" s="17">
        <v>764</v>
      </c>
      <c r="J12" s="287">
        <v>38797.934099999999</v>
      </c>
      <c r="K12" s="19">
        <f t="shared" si="1"/>
        <v>50.7826362565445</v>
      </c>
    </row>
    <row r="13" spans="1:11" ht="17.25" customHeight="1" x14ac:dyDescent="0.25">
      <c r="A13" s="4">
        <v>42500</v>
      </c>
      <c r="B13" s="2" t="s">
        <v>250</v>
      </c>
      <c r="C13" s="20"/>
      <c r="D13" s="15"/>
      <c r="E13" s="21"/>
      <c r="F13" s="20"/>
      <c r="G13" s="15"/>
      <c r="H13" s="21"/>
      <c r="I13" s="17">
        <v>1167</v>
      </c>
      <c r="J13" s="287">
        <v>52428.907200000001</v>
      </c>
      <c r="K13" s="19">
        <f t="shared" si="1"/>
        <v>44.926227249357325</v>
      </c>
    </row>
    <row r="14" spans="1:11" ht="17.25" customHeight="1" x14ac:dyDescent="0.25">
      <c r="A14" s="4">
        <v>42563</v>
      </c>
      <c r="B14" s="2" t="s">
        <v>251</v>
      </c>
      <c r="C14" s="20"/>
      <c r="D14" s="15"/>
      <c r="E14" s="21"/>
      <c r="F14" s="20"/>
      <c r="G14" s="15"/>
      <c r="H14" s="21"/>
      <c r="I14" s="17">
        <v>2440</v>
      </c>
      <c r="J14" s="287">
        <v>108684.6085</v>
      </c>
      <c r="K14" s="19">
        <f t="shared" si="1"/>
        <v>44.542872336065578</v>
      </c>
    </row>
    <row r="15" spans="1:11" ht="17.25" customHeight="1" x14ac:dyDescent="0.25">
      <c r="A15" s="4">
        <v>42563</v>
      </c>
      <c r="B15" s="2" t="s">
        <v>252</v>
      </c>
      <c r="C15" s="20"/>
      <c r="D15" s="15"/>
      <c r="E15" s="21"/>
      <c r="F15" s="20"/>
      <c r="G15" s="15"/>
      <c r="H15" s="21"/>
      <c r="I15" s="17">
        <v>1525</v>
      </c>
      <c r="J15" s="287">
        <v>117430.5542</v>
      </c>
      <c r="K15" s="19">
        <f t="shared" si="1"/>
        <v>77.003642098360658</v>
      </c>
    </row>
    <row r="16" spans="1:11" ht="17.25" customHeight="1" x14ac:dyDescent="0.25">
      <c r="A16" s="4">
        <v>42682</v>
      </c>
      <c r="B16" s="2" t="s">
        <v>253</v>
      </c>
      <c r="C16" s="20"/>
      <c r="D16" s="15"/>
      <c r="E16" s="21"/>
      <c r="F16" s="20"/>
      <c r="G16" s="15"/>
      <c r="H16" s="21"/>
      <c r="I16" s="17">
        <v>423</v>
      </c>
      <c r="J16" s="287">
        <v>25321.508699999998</v>
      </c>
      <c r="K16" s="19">
        <f t="shared" si="1"/>
        <v>59.861722695035461</v>
      </c>
    </row>
    <row r="17" spans="1:11" ht="17.25" customHeight="1" x14ac:dyDescent="0.25">
      <c r="A17" s="4">
        <v>42682</v>
      </c>
      <c r="B17" s="2" t="s">
        <v>254</v>
      </c>
      <c r="C17" s="20"/>
      <c r="D17" s="15"/>
      <c r="E17" s="21"/>
      <c r="F17" s="20"/>
      <c r="G17" s="15"/>
      <c r="H17" s="21"/>
      <c r="I17" s="17">
        <v>1271</v>
      </c>
      <c r="J17" s="287">
        <v>78543.165900000007</v>
      </c>
      <c r="K17" s="19">
        <f t="shared" si="1"/>
        <v>61.796353973249417</v>
      </c>
    </row>
    <row r="18" spans="1:11" ht="17.25" customHeight="1" x14ac:dyDescent="0.25">
      <c r="A18" s="4">
        <v>42682</v>
      </c>
      <c r="B18" s="2" t="s">
        <v>255</v>
      </c>
      <c r="C18" s="20"/>
      <c r="D18" s="15"/>
      <c r="E18" s="21"/>
      <c r="F18" s="20"/>
      <c r="G18" s="15"/>
      <c r="H18" s="21"/>
      <c r="I18" s="17">
        <v>560</v>
      </c>
      <c r="J18" s="287">
        <v>42123.997300000003</v>
      </c>
      <c r="K18" s="19">
        <f t="shared" si="1"/>
        <v>75.22142375</v>
      </c>
    </row>
    <row r="19" spans="1:11" ht="17.25" customHeight="1" x14ac:dyDescent="0.25">
      <c r="A19" s="4">
        <v>42381</v>
      </c>
      <c r="B19" s="2" t="s">
        <v>256</v>
      </c>
      <c r="C19" s="22"/>
      <c r="D19" s="23"/>
      <c r="E19" s="24"/>
      <c r="F19" s="22"/>
      <c r="G19" s="23"/>
      <c r="H19" s="24"/>
      <c r="I19" s="25">
        <v>940</v>
      </c>
      <c r="J19" s="287">
        <v>41583.708299999998</v>
      </c>
      <c r="K19" s="19">
        <f t="shared" si="1"/>
        <v>44.237987553191488</v>
      </c>
    </row>
    <row r="20" spans="1:11" s="160" customFormat="1" ht="27.75" customHeight="1" x14ac:dyDescent="0.25">
      <c r="C20" s="170" t="s">
        <v>333</v>
      </c>
      <c r="D20" s="170" t="s">
        <v>4</v>
      </c>
      <c r="E20" s="171"/>
      <c r="F20" s="170" t="s">
        <v>333</v>
      </c>
      <c r="G20" s="170" t="s">
        <v>4</v>
      </c>
      <c r="H20" s="171"/>
      <c r="I20" s="170" t="s">
        <v>333</v>
      </c>
      <c r="J20" s="170" t="s">
        <v>4</v>
      </c>
      <c r="K20" s="172"/>
    </row>
    <row r="21" spans="1:11" ht="17.25" customHeight="1" x14ac:dyDescent="0.25">
      <c r="C21" s="161">
        <f>SUM(C5:C19)</f>
        <v>0</v>
      </c>
      <c r="D21" s="162">
        <f>SUM(D5:D19)</f>
        <v>0</v>
      </c>
      <c r="E21" s="163"/>
      <c r="F21" s="161">
        <f>SUM(F5:F19)</f>
        <v>6578</v>
      </c>
      <c r="G21" s="162">
        <f>SUM(G5:G19)</f>
        <v>419334.29070000001</v>
      </c>
      <c r="H21" s="163"/>
      <c r="I21" s="161">
        <f>SUM(I5:I19)</f>
        <v>10310</v>
      </c>
      <c r="J21" s="162">
        <f>SUM(J5:J19)</f>
        <v>558346.90379999997</v>
      </c>
      <c r="K21" s="164"/>
    </row>
    <row r="22" spans="1:11" ht="17.25" customHeight="1" x14ac:dyDescent="0.25"/>
    <row r="23" spans="1:11" ht="17.25" customHeight="1" x14ac:dyDescent="0.3">
      <c r="A23" s="137" t="s">
        <v>314</v>
      </c>
      <c r="B23" s="138"/>
      <c r="C23" s="139"/>
      <c r="D23" s="139"/>
      <c r="E23" s="140" t="s">
        <v>334</v>
      </c>
      <c r="F23" s="141"/>
      <c r="G23" s="139"/>
      <c r="H23" s="140" t="s">
        <v>335</v>
      </c>
      <c r="I23" s="139"/>
      <c r="J23" s="142"/>
    </row>
    <row r="24" spans="1:11" ht="17.25" customHeight="1" x14ac:dyDescent="0.3">
      <c r="A24" s="143" t="s">
        <v>239</v>
      </c>
      <c r="B24" s="144"/>
      <c r="C24" s="144"/>
      <c r="D24" s="144"/>
      <c r="E24" s="145"/>
      <c r="F24" s="146">
        <f>COUNTA(C5:C19)</f>
        <v>0</v>
      </c>
      <c r="G24" s="147"/>
      <c r="H24" s="148"/>
      <c r="I24" s="149" t="e">
        <f>D21/C21</f>
        <v>#DIV/0!</v>
      </c>
      <c r="J24" s="150"/>
    </row>
    <row r="25" spans="1:11" ht="17.25" customHeight="1" x14ac:dyDescent="0.3">
      <c r="A25" s="143" t="s">
        <v>287</v>
      </c>
      <c r="B25" s="151"/>
      <c r="C25" s="151"/>
      <c r="D25" s="151"/>
      <c r="E25" s="145"/>
      <c r="F25" s="152">
        <f>COUNTA(F5:F19)</f>
        <v>5</v>
      </c>
      <c r="G25" s="147"/>
      <c r="H25" s="148"/>
      <c r="I25" s="149">
        <f>G21/F21</f>
        <v>63.747991897233206</v>
      </c>
      <c r="J25" s="153"/>
    </row>
    <row r="26" spans="1:11" ht="17.25" customHeight="1" x14ac:dyDescent="0.3">
      <c r="A26" s="143" t="s">
        <v>288</v>
      </c>
      <c r="B26" s="154"/>
      <c r="C26" s="154"/>
      <c r="D26" s="154"/>
      <c r="E26" s="145"/>
      <c r="F26" s="152">
        <f>COUNTA(I5:I19)</f>
        <v>10</v>
      </c>
      <c r="G26" s="147"/>
      <c r="H26" s="148"/>
      <c r="I26" s="149">
        <f>J21/I21</f>
        <v>54.1558587584869</v>
      </c>
      <c r="J26" s="155"/>
    </row>
    <row r="27" spans="1:11" ht="17.25" customHeight="1" x14ac:dyDescent="0.25"/>
    <row r="28" spans="1:11" ht="17.25" customHeight="1" x14ac:dyDescent="0.25"/>
    <row r="29" spans="1:11" ht="17.25" customHeight="1" x14ac:dyDescent="0.25"/>
    <row r="30" spans="1:11" ht="17.25" customHeight="1" x14ac:dyDescent="0.25"/>
    <row r="31" spans="1:11" ht="17.25" customHeight="1" x14ac:dyDescent="0.25"/>
    <row r="32" spans="1:11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17.25" customHeight="1" x14ac:dyDescent="0.25"/>
    <row r="37" ht="17.25" customHeight="1" x14ac:dyDescent="0.25"/>
    <row r="38" ht="17.25" customHeight="1" x14ac:dyDescent="0.25"/>
    <row r="39" ht="17.25" customHeight="1" x14ac:dyDescent="0.25"/>
    <row r="40" ht="17.25" customHeight="1" x14ac:dyDescent="0.25"/>
  </sheetData>
  <mergeCells count="3">
    <mergeCell ref="C3:E3"/>
    <mergeCell ref="F3:H3"/>
    <mergeCell ref="I3:K3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A13" workbookViewId="0"/>
  </sheetViews>
  <sheetFormatPr defaultRowHeight="15" x14ac:dyDescent="0.25"/>
  <cols>
    <col min="1" max="1" width="12.85546875" bestFit="1" customWidth="1"/>
    <col min="2" max="2" width="10.7109375" bestFit="1" customWidth="1"/>
    <col min="3" max="3" width="11.28515625" customWidth="1"/>
    <col min="4" max="4" width="12.7109375" bestFit="1" customWidth="1"/>
    <col min="5" max="5" width="9.42578125" customWidth="1"/>
    <col min="6" max="6" width="11.140625" customWidth="1"/>
    <col min="7" max="7" width="11.140625" bestFit="1" customWidth="1"/>
    <col min="9" max="9" width="11" customWidth="1"/>
    <col min="10" max="10" width="12.7109375" bestFit="1" customWidth="1"/>
  </cols>
  <sheetData>
    <row r="1" spans="1:15" ht="26.25" x14ac:dyDescent="0.4">
      <c r="A1" s="11" t="s">
        <v>282</v>
      </c>
    </row>
    <row r="2" spans="1:15" s="9" customFormat="1" ht="21" x14ac:dyDescent="0.35">
      <c r="A2" s="10" t="s">
        <v>286</v>
      </c>
    </row>
    <row r="3" spans="1:15" s="9" customFormat="1" ht="21" customHeight="1" x14ac:dyDescent="0.35">
      <c r="C3" s="459" t="s">
        <v>289</v>
      </c>
      <c r="D3" s="460"/>
      <c r="E3" s="461"/>
      <c r="F3" s="462" t="s">
        <v>276</v>
      </c>
      <c r="G3" s="463"/>
      <c r="H3" s="464"/>
      <c r="I3" s="462" t="s">
        <v>278</v>
      </c>
      <c r="J3" s="463"/>
      <c r="K3" s="464"/>
    </row>
    <row r="4" spans="1:15" ht="30" x14ac:dyDescent="0.25">
      <c r="A4" s="1" t="s">
        <v>0</v>
      </c>
      <c r="B4" s="1" t="s">
        <v>1</v>
      </c>
      <c r="C4" s="1" t="s">
        <v>3</v>
      </c>
      <c r="D4" s="1" t="s">
        <v>4</v>
      </c>
      <c r="E4" s="8" t="s">
        <v>5</v>
      </c>
      <c r="F4" s="173" t="s">
        <v>3</v>
      </c>
      <c r="G4" s="173" t="s">
        <v>4</v>
      </c>
      <c r="H4" s="174" t="s">
        <v>5</v>
      </c>
      <c r="I4" s="173" t="s">
        <v>3</v>
      </c>
      <c r="J4" s="173" t="s">
        <v>4</v>
      </c>
      <c r="K4" s="174" t="s">
        <v>5</v>
      </c>
    </row>
    <row r="5" spans="1:15" ht="17.25" customHeight="1" x14ac:dyDescent="0.25">
      <c r="A5" s="4">
        <v>42381</v>
      </c>
      <c r="B5" s="2" t="s">
        <v>257</v>
      </c>
      <c r="C5" s="17">
        <v>2037</v>
      </c>
      <c r="D5" s="288">
        <v>147561.13</v>
      </c>
      <c r="E5" s="19">
        <f>D5/C5</f>
        <v>72.440417280314193</v>
      </c>
      <c r="F5" s="20"/>
      <c r="G5" s="15"/>
      <c r="H5" s="21"/>
      <c r="I5" s="20"/>
      <c r="J5" s="15"/>
      <c r="K5" s="21"/>
    </row>
    <row r="6" spans="1:15" ht="17.25" customHeight="1" x14ac:dyDescent="0.25">
      <c r="A6" s="4">
        <v>42381</v>
      </c>
      <c r="B6" s="2" t="s">
        <v>258</v>
      </c>
      <c r="C6" s="17">
        <v>2495</v>
      </c>
      <c r="D6" s="288">
        <v>179853.2672</v>
      </c>
      <c r="E6" s="19">
        <f t="shared" ref="E6:E25" si="0">D6/C6</f>
        <v>72.085477835671341</v>
      </c>
      <c r="F6" s="20"/>
      <c r="G6" s="15"/>
      <c r="H6" s="21"/>
      <c r="I6" s="20"/>
      <c r="J6" s="15"/>
      <c r="K6" s="21"/>
    </row>
    <row r="7" spans="1:15" ht="17.25" customHeight="1" x14ac:dyDescent="0.25">
      <c r="A7" s="4">
        <v>42500</v>
      </c>
      <c r="B7" s="2" t="s">
        <v>259</v>
      </c>
      <c r="C7" s="17">
        <v>2225</v>
      </c>
      <c r="D7" s="288">
        <v>223533.7733</v>
      </c>
      <c r="E7" s="19">
        <f t="shared" si="0"/>
        <v>100.46461721348315</v>
      </c>
      <c r="F7" s="20"/>
      <c r="G7" s="15"/>
      <c r="H7" s="21"/>
      <c r="I7" s="20"/>
      <c r="J7" s="15"/>
      <c r="K7" s="21"/>
      <c r="O7" s="213"/>
    </row>
    <row r="8" spans="1:15" ht="17.25" customHeight="1" x14ac:dyDescent="0.25">
      <c r="A8" s="4">
        <v>42500</v>
      </c>
      <c r="B8" s="2" t="s">
        <v>260</v>
      </c>
      <c r="C8" s="17">
        <v>1725</v>
      </c>
      <c r="D8" s="288">
        <v>173640.30220000001</v>
      </c>
      <c r="E8" s="19">
        <f t="shared" si="0"/>
        <v>100.66104475362319</v>
      </c>
      <c r="F8" s="20"/>
      <c r="G8" s="15"/>
      <c r="H8" s="21"/>
      <c r="I8" s="20"/>
      <c r="J8" s="15"/>
      <c r="K8" s="21"/>
      <c r="O8" s="213"/>
    </row>
    <row r="9" spans="1:15" ht="17.25" customHeight="1" x14ac:dyDescent="0.25">
      <c r="A9" s="4">
        <v>42500</v>
      </c>
      <c r="B9" s="2" t="s">
        <v>261</v>
      </c>
      <c r="C9" s="17">
        <v>1745</v>
      </c>
      <c r="D9" s="288">
        <v>178063.05900000001</v>
      </c>
      <c r="E9" s="19">
        <f t="shared" si="0"/>
        <v>102.0418676217765</v>
      </c>
      <c r="F9" s="20"/>
      <c r="G9" s="15"/>
      <c r="H9" s="21"/>
      <c r="I9" s="20"/>
      <c r="J9" s="15"/>
      <c r="K9" s="21"/>
      <c r="O9" s="213"/>
    </row>
    <row r="10" spans="1:15" ht="17.25" customHeight="1" x14ac:dyDescent="0.25">
      <c r="A10" s="4">
        <v>42500</v>
      </c>
      <c r="B10" s="2" t="s">
        <v>262</v>
      </c>
      <c r="C10" s="17">
        <v>8685</v>
      </c>
      <c r="D10" s="288">
        <v>315181.18420000002</v>
      </c>
      <c r="E10" s="19">
        <f t="shared" si="0"/>
        <v>36.290291790443298</v>
      </c>
      <c r="F10" s="20"/>
      <c r="G10" s="15"/>
      <c r="H10" s="21"/>
      <c r="I10" s="20"/>
      <c r="J10" s="15"/>
      <c r="K10" s="21"/>
      <c r="O10" s="288"/>
    </row>
    <row r="11" spans="1:15" ht="17.25" customHeight="1" x14ac:dyDescent="0.25">
      <c r="A11" s="4">
        <v>42500</v>
      </c>
      <c r="B11" s="2" t="s">
        <v>263</v>
      </c>
      <c r="C11" s="17">
        <v>4360</v>
      </c>
      <c r="D11" s="288">
        <v>481102.92910000001</v>
      </c>
      <c r="E11" s="19">
        <f t="shared" si="0"/>
        <v>110.34470850917431</v>
      </c>
      <c r="F11" s="20"/>
      <c r="G11" s="15"/>
      <c r="H11" s="21"/>
      <c r="I11" s="20"/>
      <c r="J11" s="15"/>
      <c r="K11" s="21"/>
      <c r="O11" s="288"/>
    </row>
    <row r="12" spans="1:15" ht="17.25" customHeight="1" x14ac:dyDescent="0.25">
      <c r="A12" s="4">
        <v>42500</v>
      </c>
      <c r="B12" s="2" t="s">
        <v>264</v>
      </c>
      <c r="C12" s="17">
        <v>2920</v>
      </c>
      <c r="D12" s="288">
        <v>230043.88260000001</v>
      </c>
      <c r="E12" s="19">
        <f t="shared" si="0"/>
        <v>78.782151575342468</v>
      </c>
      <c r="F12" s="20"/>
      <c r="G12" s="15"/>
      <c r="H12" s="21"/>
      <c r="I12" s="20"/>
      <c r="J12" s="15"/>
      <c r="K12" s="21"/>
      <c r="O12" s="288"/>
    </row>
    <row r="13" spans="1:15" ht="17.25" customHeight="1" x14ac:dyDescent="0.25">
      <c r="A13" s="4">
        <v>42500</v>
      </c>
      <c r="B13" s="2" t="s">
        <v>265</v>
      </c>
      <c r="C13" s="17">
        <v>1125</v>
      </c>
      <c r="D13" s="288">
        <v>87137.3747</v>
      </c>
      <c r="E13" s="19">
        <f t="shared" si="0"/>
        <v>77.455444177777778</v>
      </c>
      <c r="F13" s="20"/>
      <c r="G13" s="15"/>
      <c r="H13" s="21"/>
      <c r="I13" s="20"/>
      <c r="J13" s="15"/>
      <c r="K13" s="21"/>
      <c r="O13" s="288"/>
    </row>
    <row r="14" spans="1:15" ht="17.25" customHeight="1" x14ac:dyDescent="0.25">
      <c r="A14" s="4">
        <v>42500</v>
      </c>
      <c r="B14" s="2" t="s">
        <v>266</v>
      </c>
      <c r="C14" s="17">
        <v>2935</v>
      </c>
      <c r="D14" s="288">
        <v>363868.8247</v>
      </c>
      <c r="E14" s="19">
        <f t="shared" si="0"/>
        <v>123.97574947189096</v>
      </c>
      <c r="F14" s="20"/>
      <c r="G14" s="15"/>
      <c r="H14" s="21"/>
      <c r="I14" s="20"/>
      <c r="J14" s="15"/>
      <c r="K14" s="21"/>
      <c r="O14" s="288"/>
    </row>
    <row r="15" spans="1:15" ht="17.25" customHeight="1" x14ac:dyDescent="0.25">
      <c r="A15" s="4">
        <v>42563</v>
      </c>
      <c r="B15" s="2" t="s">
        <v>267</v>
      </c>
      <c r="C15" s="17">
        <v>13875</v>
      </c>
      <c r="D15" s="288">
        <v>1001145.2192000001</v>
      </c>
      <c r="E15" s="19">
        <f t="shared" si="0"/>
        <v>72.15461039279279</v>
      </c>
      <c r="F15" s="20"/>
      <c r="G15" s="15"/>
      <c r="H15" s="21"/>
      <c r="I15" s="20"/>
      <c r="J15" s="15"/>
      <c r="K15" s="21"/>
      <c r="O15" s="288"/>
    </row>
    <row r="16" spans="1:15" ht="17.25" customHeight="1" x14ac:dyDescent="0.25">
      <c r="A16" s="4">
        <v>42563</v>
      </c>
      <c r="B16" s="2" t="s">
        <v>268</v>
      </c>
      <c r="C16" s="17">
        <v>3150</v>
      </c>
      <c r="D16" s="288">
        <v>241613.94630000001</v>
      </c>
      <c r="E16" s="19">
        <f t="shared" si="0"/>
        <v>76.702840095238102</v>
      </c>
      <c r="F16" s="20"/>
      <c r="G16" s="15"/>
      <c r="H16" s="21"/>
      <c r="I16" s="20"/>
      <c r="J16" s="15"/>
      <c r="K16" s="21"/>
      <c r="O16" s="288"/>
    </row>
    <row r="17" spans="1:15" ht="17.25" customHeight="1" x14ac:dyDescent="0.25">
      <c r="A17" s="4">
        <v>42563</v>
      </c>
      <c r="B17" s="2" t="s">
        <v>269</v>
      </c>
      <c r="C17" s="17">
        <v>17170</v>
      </c>
      <c r="D17" s="288">
        <v>1141444.3504000001</v>
      </c>
      <c r="E17" s="19">
        <f t="shared" si="0"/>
        <v>66.478995364006991</v>
      </c>
      <c r="F17" s="20"/>
      <c r="G17" s="15"/>
      <c r="H17" s="21"/>
      <c r="I17" s="20"/>
      <c r="J17" s="15"/>
      <c r="K17" s="21"/>
      <c r="O17" s="288"/>
    </row>
    <row r="18" spans="1:15" ht="17.25" customHeight="1" x14ac:dyDescent="0.25">
      <c r="A18" s="4">
        <v>42563</v>
      </c>
      <c r="B18" s="2" t="s">
        <v>270</v>
      </c>
      <c r="C18" s="17">
        <v>11285</v>
      </c>
      <c r="D18" s="288">
        <v>791861.90540000005</v>
      </c>
      <c r="E18" s="19">
        <f t="shared" si="0"/>
        <v>70.169420062029246</v>
      </c>
      <c r="F18" s="20"/>
      <c r="G18" s="15"/>
      <c r="H18" s="21"/>
      <c r="I18" s="20"/>
      <c r="J18" s="15"/>
      <c r="K18" s="21"/>
      <c r="O18" s="288"/>
    </row>
    <row r="19" spans="1:15" s="213" customFormat="1" ht="17.25" customHeight="1" x14ac:dyDescent="0.25">
      <c r="A19" s="353">
        <v>42626</v>
      </c>
      <c r="B19" s="354" t="s">
        <v>240</v>
      </c>
      <c r="C19" s="355">
        <v>3089</v>
      </c>
      <c r="D19" s="356">
        <v>233854.05</v>
      </c>
      <c r="E19" s="333">
        <f t="shared" si="0"/>
        <v>75.705422466817737</v>
      </c>
      <c r="F19" s="20"/>
      <c r="G19" s="15"/>
      <c r="H19" s="21"/>
      <c r="I19" s="20"/>
      <c r="J19" s="15"/>
      <c r="K19" s="21"/>
      <c r="O19" s="311"/>
    </row>
    <row r="20" spans="1:15" s="213" customFormat="1" ht="17.25" customHeight="1" x14ac:dyDescent="0.25">
      <c r="A20" s="353">
        <v>42626</v>
      </c>
      <c r="B20" s="354" t="s">
        <v>241</v>
      </c>
      <c r="C20" s="355">
        <v>2398</v>
      </c>
      <c r="D20" s="356">
        <v>183626.48</v>
      </c>
      <c r="E20" s="333">
        <f t="shared" si="0"/>
        <v>76.574845704753969</v>
      </c>
      <c r="F20" s="20"/>
      <c r="G20" s="15"/>
      <c r="H20" s="21"/>
      <c r="I20" s="20"/>
      <c r="J20" s="15"/>
      <c r="K20" s="21"/>
      <c r="O20" s="311"/>
    </row>
    <row r="21" spans="1:15" ht="17.25" customHeight="1" x14ac:dyDescent="0.25">
      <c r="A21" s="4">
        <v>42682</v>
      </c>
      <c r="B21" s="2" t="s">
        <v>271</v>
      </c>
      <c r="C21" s="17">
        <v>3490</v>
      </c>
      <c r="D21" s="288">
        <v>205660.24309999999</v>
      </c>
      <c r="E21" s="19">
        <f t="shared" si="0"/>
        <v>58.928436418338109</v>
      </c>
      <c r="F21" s="20"/>
      <c r="G21" s="15"/>
      <c r="H21" s="21"/>
      <c r="I21" s="20"/>
      <c r="J21" s="15"/>
      <c r="K21" s="21"/>
      <c r="O21" s="288"/>
    </row>
    <row r="22" spans="1:15" ht="17.25" customHeight="1" x14ac:dyDescent="0.25">
      <c r="A22" s="4">
        <v>42717</v>
      </c>
      <c r="B22" s="2" t="s">
        <v>272</v>
      </c>
      <c r="C22" s="17">
        <v>2133</v>
      </c>
      <c r="D22" s="288">
        <v>149143.2665</v>
      </c>
      <c r="E22" s="19">
        <f t="shared" si="0"/>
        <v>69.921831458040316</v>
      </c>
      <c r="F22" s="20"/>
      <c r="G22" s="15"/>
      <c r="H22" s="21"/>
      <c r="I22" s="20"/>
      <c r="J22" s="15"/>
      <c r="K22" s="21"/>
      <c r="O22" s="288"/>
    </row>
    <row r="23" spans="1:15" ht="17.25" customHeight="1" x14ac:dyDescent="0.25">
      <c r="A23" s="4">
        <v>42717</v>
      </c>
      <c r="B23" s="2" t="s">
        <v>273</v>
      </c>
      <c r="C23" s="17">
        <v>2903</v>
      </c>
      <c r="D23" s="288">
        <v>197966.98879999999</v>
      </c>
      <c r="E23" s="19">
        <f t="shared" si="0"/>
        <v>68.193933448157082</v>
      </c>
      <c r="F23" s="20"/>
      <c r="G23" s="15"/>
      <c r="H23" s="21"/>
      <c r="I23" s="20"/>
      <c r="J23" s="15"/>
      <c r="K23" s="21"/>
      <c r="O23" s="288"/>
    </row>
    <row r="24" spans="1:15" ht="17.25" customHeight="1" x14ac:dyDescent="0.25">
      <c r="A24" s="4">
        <v>42717</v>
      </c>
      <c r="B24" s="2" t="s">
        <v>274</v>
      </c>
      <c r="C24" s="17">
        <v>16840</v>
      </c>
      <c r="D24" s="288">
        <v>1674201.5914</v>
      </c>
      <c r="E24" s="19">
        <f t="shared" si="0"/>
        <v>99.418146757719711</v>
      </c>
      <c r="F24" s="20"/>
      <c r="G24" s="15"/>
      <c r="H24" s="21"/>
      <c r="I24" s="20"/>
      <c r="J24" s="15"/>
      <c r="K24" s="21"/>
      <c r="O24" s="288"/>
    </row>
    <row r="25" spans="1:15" ht="17.25" customHeight="1" x14ac:dyDescent="0.25">
      <c r="A25" s="4">
        <v>42717</v>
      </c>
      <c r="B25" s="2" t="s">
        <v>275</v>
      </c>
      <c r="C25" s="17">
        <v>5430</v>
      </c>
      <c r="D25" s="288">
        <v>480765.1827</v>
      </c>
      <c r="E25" s="19">
        <f t="shared" si="0"/>
        <v>88.538707679558016</v>
      </c>
      <c r="F25" s="20"/>
      <c r="G25" s="15"/>
      <c r="H25" s="21"/>
      <c r="I25" s="20"/>
      <c r="J25" s="15"/>
      <c r="K25" s="21"/>
      <c r="O25" s="288"/>
    </row>
    <row r="26" spans="1:15" ht="17.25" customHeight="1" x14ac:dyDescent="0.25">
      <c r="A26" s="4">
        <v>42437</v>
      </c>
      <c r="B26" s="2" t="s">
        <v>277</v>
      </c>
      <c r="C26" s="20"/>
      <c r="D26" s="15"/>
      <c r="E26" s="21"/>
      <c r="F26" s="17">
        <v>3440</v>
      </c>
      <c r="G26" s="18">
        <v>104813.8965</v>
      </c>
      <c r="H26" s="19">
        <f t="shared" ref="H26" si="1">G26/F26</f>
        <v>30.469155959302327</v>
      </c>
      <c r="I26" s="20"/>
      <c r="J26" s="15"/>
      <c r="K26" s="21"/>
      <c r="O26" s="288"/>
    </row>
    <row r="27" spans="1:15" ht="17.25" customHeight="1" x14ac:dyDescent="0.25">
      <c r="A27" s="4">
        <v>42682</v>
      </c>
      <c r="B27" s="2" t="s">
        <v>279</v>
      </c>
      <c r="C27" s="20"/>
      <c r="D27" s="15"/>
      <c r="E27" s="21"/>
      <c r="F27" s="20"/>
      <c r="G27" s="15"/>
      <c r="H27" s="21"/>
      <c r="I27" s="17">
        <v>6278.72</v>
      </c>
      <c r="J27" s="18">
        <v>546589.83180000004</v>
      </c>
      <c r="K27" s="19">
        <f>J27/I27</f>
        <v>87.054340980327197</v>
      </c>
      <c r="O27" s="288"/>
    </row>
    <row r="28" spans="1:15" ht="17.25" customHeight="1" x14ac:dyDescent="0.25">
      <c r="A28" s="4">
        <v>42682</v>
      </c>
      <c r="B28" s="2" t="s">
        <v>280</v>
      </c>
      <c r="C28" s="22"/>
      <c r="D28" s="23"/>
      <c r="E28" s="24"/>
      <c r="F28" s="22"/>
      <c r="G28" s="23"/>
      <c r="H28" s="24"/>
      <c r="I28" s="25">
        <v>7691.76</v>
      </c>
      <c r="J28" s="26">
        <v>661510.52789999999</v>
      </c>
      <c r="K28" s="19">
        <f t="shared" ref="K28" si="2">J28/I28</f>
        <v>86.002492004430707</v>
      </c>
      <c r="O28" s="288"/>
    </row>
    <row r="29" spans="1:15" ht="27.75" customHeight="1" x14ac:dyDescent="0.25">
      <c r="C29" s="170" t="s">
        <v>333</v>
      </c>
      <c r="D29" s="170" t="s">
        <v>4</v>
      </c>
      <c r="E29" s="171"/>
      <c r="F29" s="170" t="s">
        <v>333</v>
      </c>
      <c r="G29" s="170" t="s">
        <v>4</v>
      </c>
      <c r="H29" s="171"/>
      <c r="I29" s="170" t="s">
        <v>333</v>
      </c>
      <c r="J29" s="170" t="s">
        <v>4</v>
      </c>
      <c r="K29" s="172"/>
    </row>
    <row r="30" spans="1:15" x14ac:dyDescent="0.25">
      <c r="C30" s="161">
        <f>SUM(C5:C28)</f>
        <v>112015</v>
      </c>
      <c r="D30" s="162">
        <f>SUM(D5:D28)</f>
        <v>8681268.9507999998</v>
      </c>
      <c r="E30" s="163"/>
      <c r="F30" s="161">
        <f>SUM(F5:F28)</f>
        <v>3440</v>
      </c>
      <c r="G30" s="162">
        <f>SUM(G5:G28)</f>
        <v>104813.8965</v>
      </c>
      <c r="H30" s="163"/>
      <c r="I30" s="161">
        <f>SUM(I5:I28)</f>
        <v>13970.48</v>
      </c>
      <c r="J30" s="162">
        <f>SUM(J5:J28)</f>
        <v>1208100.3596999999</v>
      </c>
      <c r="K30" s="164"/>
    </row>
    <row r="32" spans="1:15" ht="18.75" x14ac:dyDescent="0.3">
      <c r="A32" s="137" t="s">
        <v>314</v>
      </c>
      <c r="B32" s="138"/>
      <c r="C32" s="139"/>
      <c r="D32" s="139"/>
      <c r="E32" s="140" t="s">
        <v>334</v>
      </c>
      <c r="F32" s="141"/>
      <c r="G32" s="139"/>
      <c r="H32" s="140" t="s">
        <v>335</v>
      </c>
      <c r="I32" s="139"/>
      <c r="J32" s="142"/>
    </row>
    <row r="33" spans="1:10" ht="18.75" x14ac:dyDescent="0.3">
      <c r="A33" s="143" t="s">
        <v>289</v>
      </c>
      <c r="B33" s="144"/>
      <c r="C33" s="144"/>
      <c r="D33" s="144"/>
      <c r="E33" s="145"/>
      <c r="F33" s="146">
        <f>COUNTA(C5:C28)</f>
        <v>21</v>
      </c>
      <c r="G33" s="147"/>
      <c r="H33" s="148"/>
      <c r="I33" s="149">
        <f>D30/C30</f>
        <v>77.50095032629558</v>
      </c>
      <c r="J33" s="150"/>
    </row>
    <row r="34" spans="1:10" ht="18.75" x14ac:dyDescent="0.3">
      <c r="A34" s="143" t="s">
        <v>276</v>
      </c>
      <c r="B34" s="151"/>
      <c r="C34" s="151"/>
      <c r="D34" s="151"/>
      <c r="E34" s="145"/>
      <c r="F34" s="152">
        <f>COUNTA(F5:F28)</f>
        <v>1</v>
      </c>
      <c r="G34" s="147"/>
      <c r="H34" s="148"/>
      <c r="I34" s="149">
        <f>G30/F30</f>
        <v>30.469155959302327</v>
      </c>
      <c r="J34" s="153"/>
    </row>
    <row r="35" spans="1:10" ht="18.75" x14ac:dyDescent="0.3">
      <c r="A35" s="143" t="s">
        <v>278</v>
      </c>
      <c r="B35" s="154"/>
      <c r="C35" s="154"/>
      <c r="D35" s="154"/>
      <c r="E35" s="145"/>
      <c r="F35" s="152">
        <f>COUNTA(I5:I28)</f>
        <v>2</v>
      </c>
      <c r="G35" s="147"/>
      <c r="H35" s="148"/>
      <c r="I35" s="149">
        <f>J30/I30</f>
        <v>86.47522201814111</v>
      </c>
      <c r="J35" s="155"/>
    </row>
  </sheetData>
  <mergeCells count="3">
    <mergeCell ref="C3:E3"/>
    <mergeCell ref="F3:H3"/>
    <mergeCell ref="I3:K3"/>
  </mergeCell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10" workbookViewId="0">
      <selection activeCell="V31" sqref="V31"/>
    </sheetView>
  </sheetViews>
  <sheetFormatPr defaultRowHeight="15" x14ac:dyDescent="0.25"/>
  <cols>
    <col min="1" max="1" width="12.7109375" customWidth="1"/>
    <col min="2" max="2" width="11.140625" customWidth="1"/>
    <col min="3" max="3" width="14.28515625" customWidth="1"/>
    <col min="4" max="4" width="11.140625" bestFit="1" customWidth="1"/>
    <col min="5" max="5" width="9.140625" customWidth="1"/>
    <col min="6" max="6" width="10.85546875" customWidth="1"/>
    <col min="7" max="7" width="11.140625" bestFit="1" customWidth="1"/>
    <col min="8" max="8" width="9.5703125" bestFit="1" customWidth="1"/>
    <col min="9" max="9" width="11" customWidth="1"/>
    <col min="10" max="10" width="10.140625" bestFit="1" customWidth="1"/>
    <col min="12" max="12" width="11" customWidth="1"/>
    <col min="13" max="13" width="10.140625" bestFit="1" customWidth="1"/>
    <col min="14" max="14" width="11.140625" bestFit="1" customWidth="1"/>
    <col min="15" max="15" width="11.140625" customWidth="1"/>
    <col min="16" max="16" width="11.140625" bestFit="1" customWidth="1"/>
    <col min="17" max="17" width="9.28515625" customWidth="1"/>
    <col min="18" max="18" width="11" customWidth="1"/>
    <col min="20" max="20" width="7.85546875" customWidth="1"/>
    <col min="24" max="24" width="10.140625" bestFit="1" customWidth="1"/>
  </cols>
  <sheetData>
    <row r="1" spans="1:20" ht="26.25" x14ac:dyDescent="0.4">
      <c r="A1" s="11" t="s">
        <v>282</v>
      </c>
    </row>
    <row r="2" spans="1:20" ht="21" x14ac:dyDescent="0.35">
      <c r="A2" s="10" t="s">
        <v>324</v>
      </c>
      <c r="B2" s="9"/>
      <c r="C2" s="125" t="s">
        <v>198</v>
      </c>
      <c r="D2" s="118"/>
      <c r="E2" s="119"/>
      <c r="F2" s="117" t="s">
        <v>198</v>
      </c>
      <c r="G2" s="118"/>
      <c r="H2" s="119"/>
      <c r="I2" s="117" t="s">
        <v>198</v>
      </c>
      <c r="J2" s="118"/>
      <c r="K2" s="119"/>
      <c r="L2" s="117" t="s">
        <v>208</v>
      </c>
      <c r="M2" s="118"/>
      <c r="N2" s="119"/>
      <c r="O2" s="117" t="s">
        <v>208</v>
      </c>
      <c r="P2" s="118"/>
      <c r="Q2" s="119"/>
      <c r="R2" s="123" t="s">
        <v>208</v>
      </c>
      <c r="S2" s="118"/>
      <c r="T2" s="119"/>
    </row>
    <row r="3" spans="1:20" s="9" customFormat="1" ht="21" x14ac:dyDescent="0.35">
      <c r="C3" s="120" t="s">
        <v>319</v>
      </c>
      <c r="D3" s="121"/>
      <c r="E3" s="122"/>
      <c r="F3" s="120" t="s">
        <v>323</v>
      </c>
      <c r="G3" s="121"/>
      <c r="H3" s="122"/>
      <c r="I3" s="120" t="s">
        <v>322</v>
      </c>
      <c r="J3" s="121"/>
      <c r="K3" s="122"/>
      <c r="L3" s="120" t="s">
        <v>319</v>
      </c>
      <c r="M3" s="121"/>
      <c r="N3" s="122"/>
      <c r="O3" s="120" t="s">
        <v>323</v>
      </c>
      <c r="P3" s="121"/>
      <c r="Q3" s="122"/>
      <c r="R3" s="126" t="s">
        <v>322</v>
      </c>
      <c r="S3" s="127"/>
      <c r="T3" s="128"/>
    </row>
    <row r="4" spans="1:20" s="49" customFormat="1" ht="45" x14ac:dyDescent="0.25">
      <c r="A4" s="8" t="s">
        <v>0</v>
      </c>
      <c r="B4" s="39" t="s">
        <v>281</v>
      </c>
      <c r="C4" s="175" t="s">
        <v>320</v>
      </c>
      <c r="D4" s="176" t="s">
        <v>4</v>
      </c>
      <c r="E4" s="181" t="s">
        <v>321</v>
      </c>
      <c r="F4" s="175" t="s">
        <v>320</v>
      </c>
      <c r="G4" s="176" t="s">
        <v>4</v>
      </c>
      <c r="H4" s="181" t="s">
        <v>321</v>
      </c>
      <c r="I4" s="175" t="s">
        <v>320</v>
      </c>
      <c r="J4" s="176" t="s">
        <v>4</v>
      </c>
      <c r="K4" s="181" t="s">
        <v>321</v>
      </c>
      <c r="L4" s="175" t="s">
        <v>320</v>
      </c>
      <c r="M4" s="176" t="s">
        <v>4</v>
      </c>
      <c r="N4" s="181" t="s">
        <v>321</v>
      </c>
      <c r="O4" s="175" t="s">
        <v>320</v>
      </c>
      <c r="P4" s="176" t="s">
        <v>4</v>
      </c>
      <c r="Q4" s="177" t="s">
        <v>321</v>
      </c>
      <c r="R4" s="178" t="s">
        <v>320</v>
      </c>
      <c r="S4" s="179" t="s">
        <v>4</v>
      </c>
      <c r="T4" s="180" t="s">
        <v>321</v>
      </c>
    </row>
    <row r="5" spans="1:20" x14ac:dyDescent="0.25">
      <c r="A5" s="4">
        <v>42500</v>
      </c>
      <c r="B5" s="124" t="s">
        <v>199</v>
      </c>
      <c r="C5" s="20"/>
      <c r="D5" s="66"/>
      <c r="E5" s="43"/>
      <c r="F5" s="20">
        <v>32</v>
      </c>
      <c r="G5" s="66">
        <v>41097.255100000002</v>
      </c>
      <c r="H5" s="43">
        <f>G5/F5</f>
        <v>1284.2892218750001</v>
      </c>
      <c r="I5" s="20"/>
      <c r="J5" s="66"/>
      <c r="K5" s="43"/>
      <c r="L5" s="20"/>
      <c r="M5" s="66"/>
      <c r="N5" s="43"/>
      <c r="O5" s="20"/>
      <c r="P5" s="66"/>
      <c r="Q5" s="21"/>
      <c r="R5" s="20"/>
      <c r="S5" s="15"/>
      <c r="T5" s="21"/>
    </row>
    <row r="6" spans="1:20" x14ac:dyDescent="0.25">
      <c r="A6" s="4">
        <v>42500</v>
      </c>
      <c r="B6" s="28" t="s">
        <v>200</v>
      </c>
      <c r="C6" s="20"/>
      <c r="D6" s="66"/>
      <c r="E6" s="43"/>
      <c r="F6" s="20">
        <v>32</v>
      </c>
      <c r="G6" s="66">
        <v>41097.255100000002</v>
      </c>
      <c r="H6" s="43">
        <f t="shared" ref="H6:H7" si="0">G6/F6</f>
        <v>1284.2892218750001</v>
      </c>
      <c r="I6" s="20"/>
      <c r="J6" s="66"/>
      <c r="K6" s="43"/>
      <c r="L6" s="20"/>
      <c r="M6" s="66"/>
      <c r="N6" s="43"/>
      <c r="O6" s="20"/>
      <c r="P6" s="66"/>
      <c r="Q6" s="21"/>
      <c r="R6" s="20"/>
      <c r="S6" s="15"/>
      <c r="T6" s="21"/>
    </row>
    <row r="7" spans="1:20" x14ac:dyDescent="0.25">
      <c r="A7" s="4">
        <v>42500</v>
      </c>
      <c r="B7" s="28" t="s">
        <v>201</v>
      </c>
      <c r="C7" s="20"/>
      <c r="D7" s="66"/>
      <c r="E7" s="43"/>
      <c r="F7" s="20">
        <v>31</v>
      </c>
      <c r="G7" s="66">
        <v>41912.482900000003</v>
      </c>
      <c r="H7" s="43">
        <f t="shared" si="0"/>
        <v>1352.0155774193549</v>
      </c>
      <c r="I7" s="20"/>
      <c r="J7" s="66"/>
      <c r="K7" s="43"/>
      <c r="L7" s="20"/>
      <c r="M7" s="66"/>
      <c r="N7" s="43"/>
      <c r="O7" s="20"/>
      <c r="P7" s="66"/>
      <c r="Q7" s="21"/>
      <c r="R7" s="20"/>
      <c r="S7" s="15"/>
      <c r="T7" s="21"/>
    </row>
    <row r="8" spans="1:20" x14ac:dyDescent="0.25">
      <c r="A8" s="4">
        <v>42535</v>
      </c>
      <c r="B8" s="28" t="s">
        <v>202</v>
      </c>
      <c r="C8" s="20">
        <v>35</v>
      </c>
      <c r="D8" s="289">
        <v>86060.223599999998</v>
      </c>
      <c r="E8" s="43">
        <f>D8/C8</f>
        <v>2458.8635314285712</v>
      </c>
      <c r="F8" s="20"/>
      <c r="G8" s="66"/>
      <c r="H8" s="43"/>
      <c r="I8" s="20"/>
      <c r="J8" s="66"/>
      <c r="K8" s="43"/>
      <c r="L8" s="20"/>
      <c r="M8" s="66"/>
      <c r="N8" s="43"/>
      <c r="O8" s="20"/>
      <c r="P8" s="66"/>
      <c r="Q8" s="21"/>
      <c r="R8" s="20"/>
      <c r="S8" s="15"/>
      <c r="T8" s="21"/>
    </row>
    <row r="9" spans="1:20" x14ac:dyDescent="0.25">
      <c r="A9" s="4">
        <v>42535</v>
      </c>
      <c r="B9" s="28" t="s">
        <v>203</v>
      </c>
      <c r="C9" s="20">
        <v>35</v>
      </c>
      <c r="D9" s="289">
        <v>86655.3842</v>
      </c>
      <c r="E9" s="43">
        <f t="shared" ref="E9:E11" si="1">D9/C9</f>
        <v>2475.8681200000001</v>
      </c>
      <c r="F9" s="20"/>
      <c r="G9" s="66"/>
      <c r="H9" s="43"/>
      <c r="I9" s="20"/>
      <c r="J9" s="66"/>
      <c r="K9" s="43"/>
      <c r="L9" s="20"/>
      <c r="M9" s="66"/>
      <c r="N9" s="43"/>
      <c r="O9" s="20"/>
      <c r="P9" s="66"/>
      <c r="Q9" s="21"/>
      <c r="R9" s="20"/>
      <c r="S9" s="15"/>
      <c r="T9" s="21"/>
    </row>
    <row r="10" spans="1:20" x14ac:dyDescent="0.25">
      <c r="A10" s="4">
        <v>42535</v>
      </c>
      <c r="B10" s="28" t="s">
        <v>204</v>
      </c>
      <c r="C10" s="20">
        <v>35</v>
      </c>
      <c r="D10" s="289">
        <v>86060.223599999998</v>
      </c>
      <c r="E10" s="43">
        <f t="shared" si="1"/>
        <v>2458.8635314285712</v>
      </c>
      <c r="F10" s="20"/>
      <c r="G10" s="66"/>
      <c r="H10" s="43"/>
      <c r="I10" s="20"/>
      <c r="J10" s="289"/>
      <c r="K10" s="43"/>
      <c r="L10" s="20"/>
      <c r="M10" s="66"/>
      <c r="N10" s="43"/>
      <c r="O10" s="20"/>
      <c r="P10" s="66"/>
      <c r="Q10" s="21"/>
      <c r="R10" s="20"/>
      <c r="S10" s="15"/>
      <c r="T10" s="21"/>
    </row>
    <row r="11" spans="1:20" x14ac:dyDescent="0.25">
      <c r="A11" s="4">
        <v>42535</v>
      </c>
      <c r="B11" s="28" t="s">
        <v>205</v>
      </c>
      <c r="C11" s="20">
        <v>35</v>
      </c>
      <c r="D11" s="289">
        <v>88083.769700000004</v>
      </c>
      <c r="E11" s="43">
        <f t="shared" si="1"/>
        <v>2516.6791342857146</v>
      </c>
      <c r="F11" s="20"/>
      <c r="G11" s="66"/>
      <c r="H11" s="43"/>
      <c r="I11" s="20"/>
      <c r="J11" s="289"/>
      <c r="K11" s="43"/>
      <c r="L11" s="20"/>
      <c r="M11" s="66"/>
      <c r="N11" s="43"/>
      <c r="O11" s="20"/>
      <c r="P11" s="66"/>
      <c r="Q11" s="21"/>
      <c r="R11" s="20"/>
      <c r="S11" s="15"/>
      <c r="T11" s="21"/>
    </row>
    <row r="12" spans="1:20" x14ac:dyDescent="0.25">
      <c r="A12" s="4">
        <v>42717</v>
      </c>
      <c r="B12" s="28" t="s">
        <v>206</v>
      </c>
      <c r="C12" s="20"/>
      <c r="D12" s="66"/>
      <c r="E12" s="43"/>
      <c r="F12" s="20">
        <v>30</v>
      </c>
      <c r="G12" s="66">
        <v>51100.285799999998</v>
      </c>
      <c r="H12" s="43">
        <f t="shared" ref="H12:H13" si="2">G12/F12</f>
        <v>1703.34286</v>
      </c>
      <c r="I12" s="20"/>
      <c r="J12" s="289"/>
      <c r="K12" s="43"/>
      <c r="L12" s="20"/>
      <c r="M12" s="66"/>
      <c r="N12" s="43"/>
      <c r="O12" s="20"/>
      <c r="P12" s="66"/>
      <c r="Q12" s="21"/>
      <c r="R12" s="20"/>
      <c r="S12" s="15"/>
      <c r="T12" s="21"/>
    </row>
    <row r="13" spans="1:20" x14ac:dyDescent="0.25">
      <c r="A13" s="4">
        <v>42717</v>
      </c>
      <c r="B13" s="124" t="s">
        <v>207</v>
      </c>
      <c r="C13" s="20"/>
      <c r="D13" s="66"/>
      <c r="E13" s="43"/>
      <c r="F13" s="20">
        <v>20</v>
      </c>
      <c r="G13" s="66">
        <v>43263.887699999999</v>
      </c>
      <c r="H13" s="43">
        <f t="shared" si="2"/>
        <v>2163.1943849999998</v>
      </c>
      <c r="I13" s="20"/>
      <c r="J13" s="289"/>
      <c r="K13" s="43"/>
      <c r="L13" s="20"/>
      <c r="M13" s="66"/>
      <c r="N13" s="43"/>
      <c r="O13" s="20"/>
      <c r="P13" s="66"/>
      <c r="Q13" s="21"/>
      <c r="R13" s="20"/>
      <c r="S13" s="15"/>
      <c r="T13" s="21"/>
    </row>
    <row r="14" spans="1:20" x14ac:dyDescent="0.25">
      <c r="A14" s="4">
        <v>42409</v>
      </c>
      <c r="B14" s="124" t="s">
        <v>209</v>
      </c>
      <c r="C14" s="20"/>
      <c r="D14" s="66"/>
      <c r="E14" s="43"/>
      <c r="F14" s="20"/>
      <c r="G14" s="66"/>
      <c r="H14" s="43"/>
      <c r="I14" s="20"/>
      <c r="J14" s="66"/>
      <c r="K14" s="43"/>
      <c r="L14" s="20"/>
      <c r="M14" s="66"/>
      <c r="N14" s="43"/>
      <c r="O14" s="20">
        <v>28</v>
      </c>
      <c r="P14" s="66">
        <v>37740</v>
      </c>
      <c r="Q14" s="43">
        <f>P14/O14</f>
        <v>1347.8571428571429</v>
      </c>
      <c r="R14" s="20"/>
      <c r="S14" s="15"/>
      <c r="T14" s="21"/>
    </row>
    <row r="15" spans="1:20" x14ac:dyDescent="0.25">
      <c r="A15" s="4">
        <v>42472</v>
      </c>
      <c r="B15" s="28" t="s">
        <v>210</v>
      </c>
      <c r="C15" s="20"/>
      <c r="D15" s="66"/>
      <c r="E15" s="43"/>
      <c r="F15" s="20"/>
      <c r="G15" s="66"/>
      <c r="H15" s="43"/>
      <c r="I15" s="20"/>
      <c r="J15" s="66"/>
      <c r="K15" s="43"/>
      <c r="L15" s="20"/>
      <c r="M15" s="66"/>
      <c r="N15" s="43"/>
      <c r="O15" s="20">
        <v>32</v>
      </c>
      <c r="P15" s="66">
        <v>68648.9136</v>
      </c>
      <c r="Q15" s="43">
        <f>P15/O15</f>
        <v>2145.27855</v>
      </c>
      <c r="R15" s="20"/>
      <c r="S15" s="15"/>
      <c r="T15" s="21"/>
    </row>
    <row r="16" spans="1:20" x14ac:dyDescent="0.25">
      <c r="A16" s="4">
        <v>42472</v>
      </c>
      <c r="B16" s="28" t="s">
        <v>211</v>
      </c>
      <c r="C16" s="20"/>
      <c r="D16" s="66"/>
      <c r="E16" s="43"/>
      <c r="F16" s="20"/>
      <c r="G16" s="66"/>
      <c r="H16" s="43"/>
      <c r="I16" s="20"/>
      <c r="J16" s="66"/>
      <c r="K16" s="43"/>
      <c r="L16" s="20"/>
      <c r="M16" s="66"/>
      <c r="N16" s="43"/>
      <c r="O16" s="20">
        <v>31</v>
      </c>
      <c r="P16" s="289">
        <v>17050.746599999999</v>
      </c>
      <c r="Q16" s="43">
        <f>P16/O16</f>
        <v>550.02408387096773</v>
      </c>
      <c r="R16" s="20"/>
      <c r="S16" s="15"/>
      <c r="T16" s="21"/>
    </row>
    <row r="17" spans="1:20" x14ac:dyDescent="0.25">
      <c r="A17" s="4">
        <v>42472</v>
      </c>
      <c r="B17" s="28" t="s">
        <v>212</v>
      </c>
      <c r="C17" s="20"/>
      <c r="D17" s="66"/>
      <c r="E17" s="43"/>
      <c r="F17" s="20"/>
      <c r="G17" s="66"/>
      <c r="H17" s="43"/>
      <c r="I17" s="20"/>
      <c r="J17" s="66"/>
      <c r="K17" s="43"/>
      <c r="L17" s="20"/>
      <c r="M17" s="66"/>
      <c r="N17" s="43"/>
      <c r="O17" s="20">
        <v>31</v>
      </c>
      <c r="P17" s="289">
        <v>17050.746599999999</v>
      </c>
      <c r="Q17" s="43">
        <f t="shared" ref="Q17:Q27" si="3">P17/O17</f>
        <v>550.02408387096773</v>
      </c>
      <c r="R17" s="20"/>
      <c r="S17" s="15"/>
      <c r="T17" s="21"/>
    </row>
    <row r="18" spans="1:20" x14ac:dyDescent="0.25">
      <c r="A18" s="4">
        <v>42472</v>
      </c>
      <c r="B18" s="28" t="s">
        <v>213</v>
      </c>
      <c r="C18" s="20"/>
      <c r="D18" s="66"/>
      <c r="E18" s="43"/>
      <c r="F18" s="20"/>
      <c r="G18" s="66"/>
      <c r="H18" s="43"/>
      <c r="I18" s="20"/>
      <c r="J18" s="66"/>
      <c r="K18" s="43"/>
      <c r="L18" s="20"/>
      <c r="M18" s="66"/>
      <c r="N18" s="43"/>
      <c r="O18" s="20">
        <v>31</v>
      </c>
      <c r="P18" s="289">
        <v>17050.746599999999</v>
      </c>
      <c r="Q18" s="43">
        <f t="shared" si="3"/>
        <v>550.02408387096773</v>
      </c>
      <c r="R18" s="20"/>
      <c r="S18" s="15"/>
      <c r="T18" s="21"/>
    </row>
    <row r="19" spans="1:20" x14ac:dyDescent="0.25">
      <c r="A19" s="4">
        <v>42500</v>
      </c>
      <c r="B19" s="28" t="s">
        <v>214</v>
      </c>
      <c r="C19" s="20"/>
      <c r="D19" s="66"/>
      <c r="E19" s="43"/>
      <c r="F19" s="20"/>
      <c r="G19" s="66"/>
      <c r="H19" s="43"/>
      <c r="I19" s="20"/>
      <c r="J19" s="66"/>
      <c r="K19" s="43"/>
      <c r="L19" s="20"/>
      <c r="M19" s="66"/>
      <c r="N19" s="43"/>
      <c r="O19" s="20">
        <v>32</v>
      </c>
      <c r="P19" s="289">
        <v>46591.414199999999</v>
      </c>
      <c r="Q19" s="43">
        <f t="shared" si="3"/>
        <v>1455.98169375</v>
      </c>
      <c r="R19" s="20"/>
      <c r="S19" s="15"/>
      <c r="T19" s="21"/>
    </row>
    <row r="20" spans="1:20" x14ac:dyDescent="0.25">
      <c r="A20" s="4">
        <v>42500</v>
      </c>
      <c r="B20" s="124" t="s">
        <v>215</v>
      </c>
      <c r="C20" s="20"/>
      <c r="D20" s="66"/>
      <c r="E20" s="43"/>
      <c r="F20" s="20"/>
      <c r="G20" s="66"/>
      <c r="H20" s="43"/>
      <c r="I20" s="20"/>
      <c r="J20" s="66"/>
      <c r="K20" s="43"/>
      <c r="L20" s="20"/>
      <c r="M20" s="66"/>
      <c r="N20" s="43"/>
      <c r="O20" s="20">
        <v>21.25</v>
      </c>
      <c r="P20" s="289">
        <v>51823.465199999999</v>
      </c>
      <c r="Q20" s="43">
        <f t="shared" si="3"/>
        <v>2438.7513035294119</v>
      </c>
      <c r="R20" s="20"/>
      <c r="S20" s="15"/>
      <c r="T20" s="21"/>
    </row>
    <row r="21" spans="1:20" x14ac:dyDescent="0.25">
      <c r="A21" s="4">
        <v>42563</v>
      </c>
      <c r="B21" s="124" t="s">
        <v>216</v>
      </c>
      <c r="C21" s="20"/>
      <c r="D21" s="66"/>
      <c r="E21" s="43"/>
      <c r="F21" s="20"/>
      <c r="G21" s="66"/>
      <c r="H21" s="43"/>
      <c r="I21" s="20"/>
      <c r="J21" s="66"/>
      <c r="K21" s="43"/>
      <c r="L21" s="20"/>
      <c r="M21" s="66"/>
      <c r="N21" s="43"/>
      <c r="O21" s="20">
        <v>32</v>
      </c>
      <c r="P21" s="289">
        <v>70779.767000000007</v>
      </c>
      <c r="Q21" s="43">
        <f t="shared" si="3"/>
        <v>2211.8677187500002</v>
      </c>
      <c r="R21" s="20"/>
      <c r="S21" s="15"/>
      <c r="T21" s="21"/>
    </row>
    <row r="22" spans="1:20" x14ac:dyDescent="0.25">
      <c r="A22" s="4">
        <v>42682</v>
      </c>
      <c r="B22" s="124" t="s">
        <v>217</v>
      </c>
      <c r="C22" s="20"/>
      <c r="D22" s="66"/>
      <c r="E22" s="43"/>
      <c r="F22" s="20"/>
      <c r="G22" s="66"/>
      <c r="H22" s="43"/>
      <c r="I22" s="20"/>
      <c r="J22" s="66"/>
      <c r="K22" s="43"/>
      <c r="L22" s="20"/>
      <c r="M22" s="66"/>
      <c r="N22" s="43"/>
      <c r="O22" s="20">
        <v>30.25</v>
      </c>
      <c r="P22" s="289">
        <v>42311.895299999996</v>
      </c>
      <c r="Q22" s="43">
        <f t="shared" si="3"/>
        <v>1398.7403404958677</v>
      </c>
      <c r="R22" s="20"/>
      <c r="S22" s="15"/>
      <c r="T22" s="21"/>
    </row>
    <row r="23" spans="1:20" x14ac:dyDescent="0.25">
      <c r="A23" s="4">
        <v>42682</v>
      </c>
      <c r="B23" s="124" t="s">
        <v>218</v>
      </c>
      <c r="C23" s="20"/>
      <c r="D23" s="66"/>
      <c r="E23" s="43"/>
      <c r="F23" s="20"/>
      <c r="G23" s="66"/>
      <c r="H23" s="43"/>
      <c r="I23" s="20"/>
      <c r="J23" s="66"/>
      <c r="K23" s="43"/>
      <c r="L23" s="20"/>
      <c r="M23" s="66"/>
      <c r="N23" s="43"/>
      <c r="O23" s="20">
        <v>28.75</v>
      </c>
      <c r="P23" s="289">
        <v>41191.643900000003</v>
      </c>
      <c r="Q23" s="43">
        <f t="shared" si="3"/>
        <v>1432.7528313043479</v>
      </c>
      <c r="R23" s="20"/>
      <c r="S23" s="15"/>
      <c r="T23" s="21"/>
    </row>
    <row r="24" spans="1:20" x14ac:dyDescent="0.25">
      <c r="A24" s="4">
        <v>42717</v>
      </c>
      <c r="B24" s="28" t="s">
        <v>219</v>
      </c>
      <c r="C24" s="20"/>
      <c r="D24" s="66"/>
      <c r="E24" s="43"/>
      <c r="F24" s="20"/>
      <c r="G24" s="66"/>
      <c r="H24" s="43"/>
      <c r="I24" s="20"/>
      <c r="J24" s="66"/>
      <c r="K24" s="43"/>
      <c r="L24" s="20"/>
      <c r="M24" s="66"/>
      <c r="N24" s="43"/>
      <c r="O24" s="20">
        <v>31</v>
      </c>
      <c r="P24" s="289">
        <v>38986.314700000003</v>
      </c>
      <c r="Q24" s="43">
        <f t="shared" si="3"/>
        <v>1257.6230548387098</v>
      </c>
      <c r="R24" s="20"/>
      <c r="S24" s="15"/>
      <c r="T24" s="21"/>
    </row>
    <row r="25" spans="1:20" x14ac:dyDescent="0.25">
      <c r="A25" s="4">
        <v>42717</v>
      </c>
      <c r="B25" s="124" t="s">
        <v>220</v>
      </c>
      <c r="C25" s="20"/>
      <c r="D25" s="66"/>
      <c r="E25" s="43"/>
      <c r="F25" s="20"/>
      <c r="G25" s="66"/>
      <c r="H25" s="43"/>
      <c r="I25" s="20"/>
      <c r="J25" s="66"/>
      <c r="K25" s="43"/>
      <c r="L25" s="20"/>
      <c r="M25" s="66"/>
      <c r="N25" s="43"/>
      <c r="O25" s="20">
        <v>31</v>
      </c>
      <c r="P25" s="289">
        <v>37627.277199999997</v>
      </c>
      <c r="Q25" s="43">
        <f>P25/O25</f>
        <v>1213.7831354838709</v>
      </c>
      <c r="R25" s="20"/>
      <c r="S25" s="15"/>
      <c r="T25" s="21"/>
    </row>
    <row r="26" spans="1:20" x14ac:dyDescent="0.25">
      <c r="A26" s="4">
        <v>42717</v>
      </c>
      <c r="B26" s="124" t="s">
        <v>221</v>
      </c>
      <c r="C26" s="20"/>
      <c r="D26" s="66"/>
      <c r="E26" s="43"/>
      <c r="F26" s="20"/>
      <c r="G26" s="66"/>
      <c r="H26" s="43"/>
      <c r="I26" s="20"/>
      <c r="J26" s="66"/>
      <c r="K26" s="43"/>
      <c r="L26" s="20">
        <v>31</v>
      </c>
      <c r="M26" s="289">
        <v>37627.277199999997</v>
      </c>
      <c r="N26" s="43">
        <f>M26/L26</f>
        <v>1213.7831354838709</v>
      </c>
      <c r="O26" s="20"/>
      <c r="P26" s="289"/>
      <c r="Q26" s="21"/>
      <c r="R26" s="20"/>
      <c r="S26" s="15"/>
      <c r="T26" s="21"/>
    </row>
    <row r="27" spans="1:20" x14ac:dyDescent="0.25">
      <c r="A27" s="4">
        <v>42717</v>
      </c>
      <c r="B27" s="28" t="s">
        <v>222</v>
      </c>
      <c r="C27" s="22"/>
      <c r="D27" s="89"/>
      <c r="E27" s="47"/>
      <c r="F27" s="22"/>
      <c r="G27" s="89"/>
      <c r="H27" s="47"/>
      <c r="I27" s="22"/>
      <c r="J27" s="89"/>
      <c r="K27" s="47"/>
      <c r="L27" s="22"/>
      <c r="M27" s="89"/>
      <c r="N27" s="47"/>
      <c r="O27" s="22">
        <v>32</v>
      </c>
      <c r="P27" s="289">
        <v>53321.9064</v>
      </c>
      <c r="Q27" s="47">
        <f t="shared" si="3"/>
        <v>1666.309575</v>
      </c>
      <c r="R27" s="22"/>
      <c r="S27" s="23"/>
      <c r="T27" s="24"/>
    </row>
    <row r="28" spans="1:20" s="50" customFormat="1" x14ac:dyDescent="0.25">
      <c r="C28" s="265" t="s">
        <v>338</v>
      </c>
      <c r="D28" s="265" t="s">
        <v>4</v>
      </c>
      <c r="F28" s="265" t="s">
        <v>338</v>
      </c>
      <c r="G28" s="265" t="s">
        <v>4</v>
      </c>
      <c r="I28" s="265" t="s">
        <v>338</v>
      </c>
      <c r="J28" s="265" t="s">
        <v>4</v>
      </c>
      <c r="L28" s="265" t="s">
        <v>338</v>
      </c>
      <c r="M28" s="265" t="s">
        <v>4</v>
      </c>
      <c r="O28" s="265" t="s">
        <v>338</v>
      </c>
      <c r="P28" s="265" t="s">
        <v>4</v>
      </c>
      <c r="R28" s="265" t="s">
        <v>338</v>
      </c>
      <c r="S28" s="265" t="s">
        <v>4</v>
      </c>
    </row>
    <row r="29" spans="1:20" x14ac:dyDescent="0.25">
      <c r="C29" s="263">
        <f>SUM(C5:C27)</f>
        <v>140</v>
      </c>
      <c r="D29" s="264">
        <f>SUM(D5:D27)</f>
        <v>346859.60109999997</v>
      </c>
      <c r="F29" s="263">
        <f>SUM(F5:F27)</f>
        <v>145</v>
      </c>
      <c r="G29" s="264">
        <f>SUM(G5:G27)</f>
        <v>218471.1666</v>
      </c>
      <c r="I29" s="263">
        <f>SUM(I5:I27)</f>
        <v>0</v>
      </c>
      <c r="J29" s="263">
        <f>SUM(J5:J27)</f>
        <v>0</v>
      </c>
      <c r="L29" s="263">
        <f>SUM(L5:L27)</f>
        <v>31</v>
      </c>
      <c r="M29" s="264">
        <f>SUM(M5:M27)</f>
        <v>37627.277199999997</v>
      </c>
      <c r="O29" s="263">
        <f>SUM(O5:O27)</f>
        <v>391.25</v>
      </c>
      <c r="P29" s="264">
        <f>SUM(P5:P27)</f>
        <v>540174.83730000001</v>
      </c>
      <c r="R29" s="263">
        <f>SUM(R5:R27)</f>
        <v>0</v>
      </c>
      <c r="S29" s="264">
        <f>SUM(S5:S27)</f>
        <v>0</v>
      </c>
    </row>
    <row r="31" spans="1:20" s="10" customFormat="1" ht="21" x14ac:dyDescent="0.35">
      <c r="A31" s="189" t="s">
        <v>314</v>
      </c>
      <c r="B31" s="190"/>
      <c r="C31" s="477" t="s">
        <v>336</v>
      </c>
      <c r="D31" s="478"/>
      <c r="E31" s="191" t="s">
        <v>337</v>
      </c>
      <c r="F31" s="192"/>
      <c r="G31" s="479" t="s">
        <v>338</v>
      </c>
      <c r="H31" s="480"/>
      <c r="I31" s="193" t="s">
        <v>339</v>
      </c>
      <c r="J31" s="194"/>
      <c r="K31" s="195" t="s">
        <v>340</v>
      </c>
      <c r="L31" s="196"/>
    </row>
    <row r="32" spans="1:20" ht="18.75" x14ac:dyDescent="0.3">
      <c r="A32" s="465" t="s">
        <v>198</v>
      </c>
      <c r="B32" s="466"/>
      <c r="C32" s="184" t="s">
        <v>319</v>
      </c>
      <c r="D32" s="182"/>
      <c r="E32" s="145"/>
      <c r="F32" s="186">
        <f>COUNTA(C5:C27)</f>
        <v>4</v>
      </c>
      <c r="G32" s="197"/>
      <c r="H32" s="201">
        <f>SUM(C5:C27)</f>
        <v>140</v>
      </c>
      <c r="I32" s="149"/>
      <c r="J32" s="203">
        <f>D29/C29</f>
        <v>2477.5685792857139</v>
      </c>
      <c r="K32" s="198"/>
      <c r="L32" s="204">
        <f>D29/F32</f>
        <v>86714.900274999993</v>
      </c>
      <c r="N32" s="313">
        <f>F32+F35</f>
        <v>5</v>
      </c>
      <c r="O32">
        <f>C29+L29</f>
        <v>171</v>
      </c>
      <c r="P32" s="312">
        <f>D29+M29</f>
        <v>384486.87829999998</v>
      </c>
      <c r="Q32" s="312">
        <f>P32/O32</f>
        <v>2248.4612766081868</v>
      </c>
    </row>
    <row r="33" spans="1:17" ht="18.75" x14ac:dyDescent="0.3">
      <c r="A33" s="467"/>
      <c r="B33" s="468"/>
      <c r="C33" s="184" t="s">
        <v>323</v>
      </c>
      <c r="D33" s="182"/>
      <c r="E33" s="145"/>
      <c r="F33" s="186">
        <f>COUNTA(F5:F27)</f>
        <v>5</v>
      </c>
      <c r="G33" s="200"/>
      <c r="H33" s="202">
        <f>SUM(F5:F27)</f>
        <v>145</v>
      </c>
      <c r="I33" s="149"/>
      <c r="J33" s="203">
        <f>G29/F29</f>
        <v>1506.6977006896552</v>
      </c>
      <c r="K33" s="198"/>
      <c r="L33" s="204">
        <f>G29/F33</f>
        <v>43694.233319999999</v>
      </c>
      <c r="N33" s="313">
        <f t="shared" ref="N33:N34" si="4">F33+F36</f>
        <v>18</v>
      </c>
      <c r="O33">
        <f>F29+O29</f>
        <v>536.25</v>
      </c>
      <c r="P33" s="312">
        <f>G29+P29</f>
        <v>758646.00390000001</v>
      </c>
      <c r="Q33" s="312">
        <f t="shared" ref="Q33:Q34" si="5">P33/O33</f>
        <v>1414.7244827972029</v>
      </c>
    </row>
    <row r="34" spans="1:17" ht="18.75" x14ac:dyDescent="0.3">
      <c r="A34" s="469"/>
      <c r="B34" s="470"/>
      <c r="C34" s="184" t="s">
        <v>322</v>
      </c>
      <c r="D34" s="182"/>
      <c r="E34" s="145"/>
      <c r="F34" s="186">
        <f>COUNTA(I5:I27)</f>
        <v>0</v>
      </c>
      <c r="G34" s="200"/>
      <c r="H34" s="202">
        <v>0</v>
      </c>
      <c r="I34" s="149"/>
      <c r="J34" s="203"/>
      <c r="K34" s="198"/>
      <c r="L34" s="199"/>
      <c r="N34" s="313">
        <f t="shared" si="4"/>
        <v>0</v>
      </c>
      <c r="O34">
        <f>I29+R29</f>
        <v>0</v>
      </c>
      <c r="P34" s="312">
        <f>J29+S29</f>
        <v>0</v>
      </c>
      <c r="Q34" s="312" t="e">
        <f t="shared" si="5"/>
        <v>#DIV/0!</v>
      </c>
    </row>
    <row r="35" spans="1:17" ht="18.75" x14ac:dyDescent="0.3">
      <c r="A35" s="471" t="s">
        <v>208</v>
      </c>
      <c r="B35" s="472"/>
      <c r="C35" s="184" t="s">
        <v>319</v>
      </c>
      <c r="D35" s="182"/>
      <c r="E35" s="145"/>
      <c r="F35" s="186">
        <f>COUNTA(L5:L27)</f>
        <v>1</v>
      </c>
      <c r="G35" s="200"/>
      <c r="H35" s="202">
        <f>SUM(L5:L27)</f>
        <v>31</v>
      </c>
      <c r="I35" s="149"/>
      <c r="J35" s="203">
        <f>M29/L29</f>
        <v>1213.7831354838709</v>
      </c>
      <c r="K35" s="198"/>
      <c r="L35" s="204">
        <f>M29/F35</f>
        <v>37627.277199999997</v>
      </c>
    </row>
    <row r="36" spans="1:17" ht="18.75" x14ac:dyDescent="0.3">
      <c r="A36" s="473"/>
      <c r="B36" s="474"/>
      <c r="C36" s="184" t="s">
        <v>323</v>
      </c>
      <c r="D36" s="182"/>
      <c r="E36" s="145"/>
      <c r="F36" s="186">
        <f>COUNTA(O5:O27)</f>
        <v>13</v>
      </c>
      <c r="G36" s="200"/>
      <c r="H36" s="202">
        <f>SUM(O5:O27)</f>
        <v>391.25</v>
      </c>
      <c r="I36" s="149"/>
      <c r="J36" s="203">
        <f>P29/O29</f>
        <v>1380.6385617891374</v>
      </c>
      <c r="K36" s="198"/>
      <c r="L36" s="204">
        <f>P29/F36</f>
        <v>41551.910561538461</v>
      </c>
    </row>
    <row r="37" spans="1:17" ht="18.75" customHeight="1" x14ac:dyDescent="0.3">
      <c r="A37" s="475"/>
      <c r="B37" s="476"/>
      <c r="C37" s="185" t="s">
        <v>322</v>
      </c>
      <c r="D37" s="183"/>
      <c r="E37" s="187"/>
      <c r="F37" s="186">
        <f>COUNTA(R5:R27)</f>
        <v>0</v>
      </c>
      <c r="G37" s="200"/>
      <c r="H37" s="202">
        <v>0</v>
      </c>
      <c r="I37" s="149"/>
      <c r="J37" s="203"/>
      <c r="K37" s="198"/>
      <c r="L37" s="199"/>
    </row>
    <row r="40" spans="1:17" x14ac:dyDescent="0.25">
      <c r="F40">
        <f>(L32+L35)/(H32+H35)</f>
        <v>727.14723669590637</v>
      </c>
    </row>
  </sheetData>
  <mergeCells count="4">
    <mergeCell ref="A32:B34"/>
    <mergeCell ref="A35:B37"/>
    <mergeCell ref="C31:D31"/>
    <mergeCell ref="G31:H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S40" sqref="S40"/>
    </sheetView>
  </sheetViews>
  <sheetFormatPr defaultRowHeight="15" x14ac:dyDescent="0.25"/>
  <cols>
    <col min="1" max="2" width="11.5703125" customWidth="1"/>
    <col min="3" max="3" width="11.7109375" customWidth="1"/>
    <col min="4" max="4" width="12.28515625" customWidth="1"/>
    <col min="5" max="5" width="9.140625" bestFit="1" customWidth="1"/>
    <col min="6" max="6" width="12.85546875" bestFit="1" customWidth="1"/>
    <col min="7" max="7" width="11.140625" bestFit="1" customWidth="1"/>
    <col min="8" max="8" width="9.140625" bestFit="1" customWidth="1"/>
    <col min="9" max="9" width="11" customWidth="1"/>
    <col min="10" max="10" width="13.42578125" bestFit="1" customWidth="1"/>
    <col min="12" max="12" width="11.7109375" customWidth="1"/>
    <col min="13" max="13" width="10.28515625" customWidth="1"/>
    <col min="14" max="14" width="12.42578125" bestFit="1" customWidth="1"/>
    <col min="15" max="15" width="11" customWidth="1"/>
    <col min="16" max="16" width="12.140625" customWidth="1"/>
    <col min="17" max="17" width="14.85546875" bestFit="1" customWidth="1"/>
    <col min="18" max="18" width="11" customWidth="1"/>
    <col min="19" max="19" width="11.140625" bestFit="1" customWidth="1"/>
    <col min="21" max="21" width="10.85546875" customWidth="1"/>
    <col min="24" max="24" width="10.5703125" customWidth="1"/>
    <col min="27" max="27" width="10.5703125" customWidth="1"/>
  </cols>
  <sheetData>
    <row r="1" spans="1:29" ht="26.25" x14ac:dyDescent="0.4">
      <c r="A1" s="11" t="s">
        <v>282</v>
      </c>
    </row>
    <row r="2" spans="1:29" ht="21" x14ac:dyDescent="0.35">
      <c r="A2" s="10" t="s">
        <v>342</v>
      </c>
    </row>
    <row r="3" spans="1:29" ht="21" x14ac:dyDescent="0.35">
      <c r="A3" s="9"/>
      <c r="B3" s="9"/>
      <c r="C3" s="125" t="s">
        <v>223</v>
      </c>
      <c r="D3" s="118"/>
      <c r="E3" s="119"/>
      <c r="F3" s="125" t="s">
        <v>223</v>
      </c>
      <c r="G3" s="118"/>
      <c r="H3" s="119"/>
      <c r="I3" s="125" t="s">
        <v>223</v>
      </c>
      <c r="J3" s="118"/>
      <c r="K3" s="119"/>
      <c r="L3" s="117" t="s">
        <v>233</v>
      </c>
      <c r="M3" s="118"/>
      <c r="N3" s="119"/>
      <c r="O3" s="117" t="s">
        <v>233</v>
      </c>
      <c r="P3" s="118"/>
      <c r="Q3" s="119"/>
      <c r="R3" s="123" t="s">
        <v>233</v>
      </c>
      <c r="S3" s="118"/>
      <c r="T3" s="119"/>
      <c r="U3" s="117" t="s">
        <v>341</v>
      </c>
      <c r="V3" s="118"/>
      <c r="W3" s="119"/>
      <c r="X3" s="117" t="s">
        <v>341</v>
      </c>
      <c r="Y3" s="118"/>
      <c r="Z3" s="119"/>
      <c r="AA3" s="123" t="s">
        <v>341</v>
      </c>
      <c r="AB3" s="118"/>
      <c r="AC3" s="119"/>
    </row>
    <row r="4" spans="1:29" x14ac:dyDescent="0.25">
      <c r="C4" s="120" t="s">
        <v>319</v>
      </c>
      <c r="D4" s="121"/>
      <c r="E4" s="122"/>
      <c r="F4" s="120" t="s">
        <v>323</v>
      </c>
      <c r="G4" s="121"/>
      <c r="H4" s="122"/>
      <c r="I4" s="120" t="s">
        <v>322</v>
      </c>
      <c r="J4" s="121"/>
      <c r="K4" s="122"/>
      <c r="L4" s="120" t="s">
        <v>319</v>
      </c>
      <c r="M4" s="121"/>
      <c r="N4" s="122"/>
      <c r="O4" s="120" t="s">
        <v>323</v>
      </c>
      <c r="P4" s="121"/>
      <c r="Q4" s="122"/>
      <c r="R4" s="126" t="s">
        <v>322</v>
      </c>
      <c r="S4" s="127"/>
      <c r="T4" s="128"/>
      <c r="U4" s="120" t="s">
        <v>319</v>
      </c>
      <c r="V4" s="121"/>
      <c r="W4" s="122"/>
      <c r="X4" s="120" t="s">
        <v>323</v>
      </c>
      <c r="Y4" s="121"/>
      <c r="Z4" s="122"/>
      <c r="AA4" s="126" t="s">
        <v>322</v>
      </c>
      <c r="AB4" s="127"/>
      <c r="AC4" s="128"/>
    </row>
    <row r="5" spans="1:29" ht="31.5" customHeight="1" x14ac:dyDescent="0.25">
      <c r="A5" s="8" t="s">
        <v>0</v>
      </c>
      <c r="B5" s="39" t="s">
        <v>281</v>
      </c>
      <c r="C5" s="175" t="s">
        <v>320</v>
      </c>
      <c r="D5" s="176" t="s">
        <v>4</v>
      </c>
      <c r="E5" s="181" t="s">
        <v>321</v>
      </c>
      <c r="F5" s="175" t="s">
        <v>320</v>
      </c>
      <c r="G5" s="176" t="s">
        <v>4</v>
      </c>
      <c r="H5" s="181" t="s">
        <v>321</v>
      </c>
      <c r="I5" s="175" t="s">
        <v>320</v>
      </c>
      <c r="J5" s="176" t="s">
        <v>4</v>
      </c>
      <c r="K5" s="181" t="s">
        <v>321</v>
      </c>
      <c r="L5" s="175" t="s">
        <v>320</v>
      </c>
      <c r="M5" s="176" t="s">
        <v>4</v>
      </c>
      <c r="N5" s="181" t="s">
        <v>321</v>
      </c>
      <c r="O5" s="175" t="s">
        <v>320</v>
      </c>
      <c r="P5" s="176" t="s">
        <v>4</v>
      </c>
      <c r="Q5" s="177" t="s">
        <v>321</v>
      </c>
      <c r="R5" s="178" t="s">
        <v>320</v>
      </c>
      <c r="S5" s="179" t="s">
        <v>4</v>
      </c>
      <c r="T5" s="180" t="s">
        <v>321</v>
      </c>
      <c r="U5" s="175" t="s">
        <v>320</v>
      </c>
      <c r="V5" s="176" t="s">
        <v>4</v>
      </c>
      <c r="W5" s="181" t="s">
        <v>321</v>
      </c>
      <c r="X5" s="175" t="s">
        <v>320</v>
      </c>
      <c r="Y5" s="176" t="s">
        <v>4</v>
      </c>
      <c r="Z5" s="177" t="s">
        <v>321</v>
      </c>
      <c r="AA5" s="178" t="s">
        <v>320</v>
      </c>
      <c r="AB5" s="179" t="s">
        <v>4</v>
      </c>
      <c r="AC5" s="180" t="s">
        <v>321</v>
      </c>
    </row>
    <row r="6" spans="1:29" x14ac:dyDescent="0.25">
      <c r="A6" s="291">
        <v>42381</v>
      </c>
      <c r="B6" s="2" t="s">
        <v>224</v>
      </c>
      <c r="F6" s="20">
        <v>50.42</v>
      </c>
      <c r="G6" s="290">
        <v>31457.159299999999</v>
      </c>
      <c r="H6" s="43">
        <f t="shared" ref="H6:H11" si="0">G6/F6</f>
        <v>623.90240579135263</v>
      </c>
      <c r="I6" s="20"/>
      <c r="J6" s="66"/>
      <c r="K6" s="43"/>
      <c r="L6" s="20"/>
      <c r="M6" s="66"/>
      <c r="N6" s="43"/>
      <c r="O6" s="20"/>
      <c r="P6" s="66"/>
      <c r="Q6" s="21"/>
      <c r="R6" s="20"/>
      <c r="S6" s="15"/>
      <c r="T6" s="21"/>
      <c r="U6" s="20"/>
      <c r="V6" s="66"/>
      <c r="W6" s="43"/>
      <c r="X6" s="20"/>
      <c r="Y6" s="66"/>
      <c r="Z6" s="21"/>
      <c r="AA6" s="20"/>
      <c r="AB6" s="15"/>
      <c r="AC6" s="21"/>
    </row>
    <row r="7" spans="1:29" x14ac:dyDescent="0.25">
      <c r="A7" s="291">
        <v>42381</v>
      </c>
      <c r="B7" s="2" t="s">
        <v>225</v>
      </c>
      <c r="D7" s="213"/>
      <c r="F7" s="20">
        <v>50.5</v>
      </c>
      <c r="G7" s="290">
        <v>32505.731199999998</v>
      </c>
      <c r="H7" s="43">
        <f t="shared" si="0"/>
        <v>643.67784554455443</v>
      </c>
      <c r="I7" s="20"/>
      <c r="J7" s="66"/>
      <c r="K7" s="43"/>
      <c r="L7" s="20"/>
      <c r="M7" s="66"/>
      <c r="N7" s="43"/>
      <c r="O7" s="20"/>
      <c r="P7" s="66"/>
      <c r="Q7" s="21"/>
      <c r="R7" s="20"/>
      <c r="S7" s="15"/>
      <c r="T7" s="21"/>
      <c r="U7" s="20"/>
      <c r="V7" s="66"/>
      <c r="W7" s="43"/>
      <c r="X7" s="20"/>
      <c r="Y7" s="66"/>
      <c r="Z7" s="21"/>
      <c r="AA7" s="20"/>
      <c r="AB7" s="15"/>
      <c r="AC7" s="21"/>
    </row>
    <row r="8" spans="1:29" x14ac:dyDescent="0.25">
      <c r="A8" s="291">
        <v>42381</v>
      </c>
      <c r="B8" s="2" t="s">
        <v>226</v>
      </c>
      <c r="D8" s="213"/>
      <c r="F8" s="20">
        <v>71.25</v>
      </c>
      <c r="G8" s="290">
        <v>33554.303200000002</v>
      </c>
      <c r="H8" s="43">
        <f t="shared" si="0"/>
        <v>470.93758877192988</v>
      </c>
      <c r="I8" s="20"/>
      <c r="J8" s="66"/>
      <c r="K8" s="43"/>
      <c r="L8" s="20"/>
      <c r="M8" s="66"/>
      <c r="N8" s="43"/>
      <c r="O8" s="20"/>
      <c r="P8" s="66"/>
      <c r="Q8" s="21"/>
      <c r="R8" s="20"/>
      <c r="S8" s="15"/>
      <c r="T8" s="21"/>
      <c r="U8" s="20"/>
      <c r="V8" s="66"/>
      <c r="W8" s="43"/>
      <c r="X8" s="20"/>
      <c r="Y8" s="66"/>
      <c r="Z8" s="21"/>
      <c r="AA8" s="20"/>
      <c r="AB8" s="15"/>
      <c r="AC8" s="21"/>
    </row>
    <row r="9" spans="1:29" x14ac:dyDescent="0.25">
      <c r="A9" s="291">
        <v>42381</v>
      </c>
      <c r="B9" s="2" t="s">
        <v>227</v>
      </c>
      <c r="D9" s="213"/>
      <c r="F9" s="20">
        <v>56.08</v>
      </c>
      <c r="G9" s="290">
        <v>31457.159299999999</v>
      </c>
      <c r="H9" s="43">
        <f t="shared" si="0"/>
        <v>560.93365370898721</v>
      </c>
      <c r="I9" s="20"/>
      <c r="J9" s="66"/>
      <c r="K9" s="43"/>
      <c r="L9" s="20"/>
      <c r="M9" s="66"/>
      <c r="N9" s="43"/>
      <c r="O9" s="20"/>
      <c r="P9" s="66"/>
      <c r="Q9" s="21"/>
      <c r="R9" s="20"/>
      <c r="S9" s="15"/>
      <c r="T9" s="21"/>
      <c r="U9" s="20"/>
      <c r="V9" s="66"/>
      <c r="W9" s="43"/>
      <c r="X9" s="20"/>
      <c r="Y9" s="66"/>
      <c r="Z9" s="21"/>
      <c r="AA9" s="20"/>
      <c r="AB9" s="15"/>
      <c r="AC9" s="21"/>
    </row>
    <row r="10" spans="1:29" x14ac:dyDescent="0.25">
      <c r="A10" s="291">
        <v>42472</v>
      </c>
      <c r="B10" s="2" t="s">
        <v>228</v>
      </c>
      <c r="D10" s="213"/>
      <c r="F10" s="20">
        <v>52</v>
      </c>
      <c r="G10" s="290">
        <v>26494.237000000001</v>
      </c>
      <c r="H10" s="43">
        <f t="shared" si="0"/>
        <v>509.50455769230769</v>
      </c>
      <c r="I10" s="20"/>
      <c r="J10" s="66"/>
      <c r="K10" s="43"/>
      <c r="L10" s="20"/>
      <c r="M10" s="66"/>
      <c r="N10" s="43"/>
      <c r="O10" s="20"/>
      <c r="P10" s="66"/>
      <c r="Q10" s="21"/>
      <c r="R10" s="20"/>
      <c r="S10" s="15"/>
      <c r="T10" s="21"/>
      <c r="U10" s="20"/>
      <c r="V10" s="66"/>
      <c r="W10" s="43"/>
      <c r="X10" s="20"/>
      <c r="Y10" s="66"/>
      <c r="Z10" s="21"/>
      <c r="AA10" s="20"/>
      <c r="AB10" s="15"/>
      <c r="AC10" s="21"/>
    </row>
    <row r="11" spans="1:29" x14ac:dyDescent="0.25">
      <c r="A11" s="256">
        <v>42500</v>
      </c>
      <c r="B11" s="2" t="s">
        <v>229</v>
      </c>
      <c r="D11" s="213"/>
      <c r="F11" s="20">
        <v>80</v>
      </c>
      <c r="G11" s="290">
        <v>133731.2237</v>
      </c>
      <c r="H11" s="43">
        <f t="shared" si="0"/>
        <v>1671.6402962500001</v>
      </c>
      <c r="I11" s="20"/>
      <c r="J11" s="66"/>
      <c r="K11" s="43"/>
      <c r="L11" s="20"/>
      <c r="M11" s="66"/>
      <c r="N11" s="43"/>
      <c r="O11" s="20"/>
      <c r="P11" s="66"/>
      <c r="Q11" s="21"/>
      <c r="R11" s="20"/>
      <c r="S11" s="15"/>
      <c r="T11" s="21"/>
      <c r="U11" s="20"/>
      <c r="V11" s="66"/>
      <c r="W11" s="43"/>
      <c r="X11" s="20"/>
      <c r="Y11" s="66"/>
      <c r="Z11" s="21"/>
      <c r="AA11" s="20"/>
      <c r="AB11" s="15"/>
      <c r="AC11" s="21"/>
    </row>
    <row r="12" spans="1:29" x14ac:dyDescent="0.25">
      <c r="A12" s="256">
        <v>42563</v>
      </c>
      <c r="B12" s="2" t="s">
        <v>230</v>
      </c>
      <c r="D12" s="213"/>
      <c r="F12" s="20"/>
      <c r="G12" s="66"/>
      <c r="H12" s="43"/>
      <c r="I12" s="20">
        <v>68.599999999999994</v>
      </c>
      <c r="J12" s="6">
        <v>53935.928999999996</v>
      </c>
      <c r="K12" s="43">
        <f>J12/I12</f>
        <v>786.23803206997081</v>
      </c>
      <c r="L12" s="20"/>
      <c r="M12" s="66"/>
      <c r="N12" s="43"/>
      <c r="O12" s="20"/>
      <c r="P12" s="66"/>
      <c r="Q12" s="21"/>
      <c r="R12" s="20"/>
      <c r="S12" s="15"/>
      <c r="T12" s="21"/>
      <c r="U12" s="20"/>
      <c r="V12" s="66"/>
      <c r="W12" s="43"/>
      <c r="X12" s="20"/>
      <c r="Y12" s="66"/>
      <c r="Z12" s="21"/>
      <c r="AA12" s="20"/>
      <c r="AB12" s="15"/>
      <c r="AC12" s="21"/>
    </row>
    <row r="13" spans="1:29" x14ac:dyDescent="0.25">
      <c r="A13" s="256">
        <v>42563</v>
      </c>
      <c r="B13" s="2" t="s">
        <v>231</v>
      </c>
      <c r="D13" s="213"/>
      <c r="F13" s="20"/>
      <c r="G13" s="66"/>
      <c r="H13" s="43"/>
      <c r="I13" s="20">
        <v>73</v>
      </c>
      <c r="J13" s="6">
        <v>55389.521399999998</v>
      </c>
      <c r="K13" s="43">
        <f>J13/I13</f>
        <v>758.76056712328761</v>
      </c>
      <c r="L13" s="20"/>
      <c r="M13" s="66"/>
      <c r="N13" s="43"/>
      <c r="O13" s="20"/>
      <c r="P13" s="66"/>
      <c r="Q13" s="21"/>
      <c r="R13" s="20"/>
      <c r="S13" s="15"/>
      <c r="T13" s="21"/>
      <c r="U13" s="20"/>
      <c r="V13" s="66"/>
      <c r="W13" s="43"/>
      <c r="X13" s="20"/>
      <c r="Y13" s="66"/>
      <c r="Z13" s="21"/>
      <c r="AA13" s="20"/>
      <c r="AB13" s="15"/>
      <c r="AC13" s="21"/>
    </row>
    <row r="14" spans="1:29" x14ac:dyDescent="0.25">
      <c r="A14" s="256">
        <v>42563</v>
      </c>
      <c r="B14" s="2" t="s">
        <v>232</v>
      </c>
      <c r="D14" s="213"/>
      <c r="F14" s="20"/>
      <c r="G14" s="66"/>
      <c r="H14" s="43"/>
      <c r="I14" s="20">
        <v>72</v>
      </c>
      <c r="J14" s="6">
        <v>55389.521399999998</v>
      </c>
      <c r="K14" s="43">
        <f>J14/I14</f>
        <v>769.29890833333332</v>
      </c>
      <c r="L14" s="20"/>
      <c r="M14" s="66"/>
      <c r="N14" s="43"/>
      <c r="O14" s="20"/>
      <c r="P14" s="66"/>
      <c r="Q14" s="21"/>
      <c r="R14" s="20"/>
      <c r="S14" s="15"/>
      <c r="T14" s="21"/>
      <c r="U14" s="20"/>
      <c r="V14" s="66"/>
      <c r="W14" s="43"/>
      <c r="X14" s="20"/>
      <c r="Y14" s="66"/>
      <c r="Z14" s="21"/>
      <c r="AA14" s="20"/>
      <c r="AB14" s="15"/>
      <c r="AC14" s="21"/>
    </row>
    <row r="15" spans="1:29" x14ac:dyDescent="0.25">
      <c r="A15" s="256">
        <v>42409</v>
      </c>
      <c r="B15" s="116" t="s">
        <v>234</v>
      </c>
      <c r="D15" s="213"/>
      <c r="F15" s="20"/>
      <c r="G15" s="66"/>
      <c r="H15" s="43"/>
      <c r="I15" s="20"/>
      <c r="J15" s="66"/>
      <c r="K15" s="43"/>
      <c r="L15" s="20"/>
      <c r="M15" s="66"/>
      <c r="N15" s="43"/>
      <c r="O15" s="20">
        <v>70</v>
      </c>
      <c r="P15" s="6">
        <v>110924.7763</v>
      </c>
      <c r="Q15" s="43">
        <f>P15/O15</f>
        <v>1584.6396614285713</v>
      </c>
      <c r="R15" s="20"/>
      <c r="S15" s="15"/>
      <c r="T15" s="21"/>
      <c r="U15" s="20"/>
      <c r="V15" s="66"/>
      <c r="W15" s="43"/>
      <c r="X15" s="20"/>
      <c r="Y15" s="66"/>
      <c r="Z15" s="43"/>
      <c r="AA15" s="20"/>
      <c r="AB15" s="15"/>
      <c r="AC15" s="21"/>
    </row>
    <row r="16" spans="1:29" x14ac:dyDescent="0.25">
      <c r="A16" s="256">
        <v>42500</v>
      </c>
      <c r="B16" s="2" t="s">
        <v>235</v>
      </c>
      <c r="F16" s="20"/>
      <c r="G16" s="66"/>
      <c r="H16" s="43"/>
      <c r="I16" s="20"/>
      <c r="J16" s="66"/>
      <c r="K16" s="43"/>
      <c r="L16" s="20"/>
      <c r="M16" s="66"/>
      <c r="N16" s="43"/>
      <c r="O16" s="20"/>
      <c r="P16" s="66"/>
      <c r="Q16" s="21"/>
      <c r="R16" s="20">
        <v>102</v>
      </c>
      <c r="S16" s="290">
        <v>133876.3579</v>
      </c>
      <c r="T16" s="43">
        <f>S16/R16</f>
        <v>1312.5133127450981</v>
      </c>
      <c r="U16" s="20"/>
      <c r="V16" s="66"/>
      <c r="W16" s="43"/>
      <c r="X16" s="20"/>
      <c r="Y16" s="66"/>
      <c r="Z16" s="21"/>
      <c r="AA16" s="20"/>
      <c r="AB16" s="15"/>
      <c r="AC16" s="21"/>
    </row>
    <row r="17" spans="1:29" x14ac:dyDescent="0.25">
      <c r="A17" s="256">
        <v>42500</v>
      </c>
      <c r="B17" s="2" t="s">
        <v>236</v>
      </c>
      <c r="C17" s="20"/>
      <c r="D17" s="66"/>
      <c r="E17" s="43"/>
      <c r="F17" s="20"/>
      <c r="G17" s="66"/>
      <c r="H17" s="43"/>
      <c r="I17" s="20"/>
      <c r="J17" s="66"/>
      <c r="K17" s="43"/>
      <c r="L17" s="20"/>
      <c r="M17" s="66"/>
      <c r="N17" s="43"/>
      <c r="R17" s="20">
        <v>95</v>
      </c>
      <c r="S17" s="290">
        <v>101684.95</v>
      </c>
      <c r="T17" s="43">
        <f>S17/R17</f>
        <v>1070.3678947368421</v>
      </c>
      <c r="U17" s="20"/>
      <c r="V17" s="66"/>
      <c r="W17" s="43"/>
      <c r="X17" s="20"/>
      <c r="Y17" s="66"/>
      <c r="Z17" s="43"/>
      <c r="AA17" s="20"/>
      <c r="AB17" s="15"/>
      <c r="AC17" s="21"/>
    </row>
    <row r="18" spans="1:29" x14ac:dyDescent="0.25">
      <c r="A18" s="256">
        <v>42500</v>
      </c>
      <c r="B18" s="2" t="s">
        <v>237</v>
      </c>
      <c r="F18" s="20"/>
      <c r="G18" s="66"/>
      <c r="H18" s="43"/>
      <c r="I18" s="20"/>
      <c r="J18" s="66"/>
      <c r="K18" s="43"/>
      <c r="L18" s="20"/>
      <c r="M18" s="66"/>
      <c r="N18" s="43"/>
      <c r="O18" s="20"/>
      <c r="P18" s="66"/>
      <c r="Q18" s="43"/>
      <c r="R18" s="20">
        <v>89.66</v>
      </c>
      <c r="S18" s="290">
        <v>107587.4794</v>
      </c>
      <c r="T18" s="43">
        <f>S18/R18</f>
        <v>1199.9495806379657</v>
      </c>
      <c r="U18" s="20"/>
      <c r="V18" s="66"/>
      <c r="W18" s="43"/>
      <c r="X18" s="20"/>
      <c r="Y18" s="66"/>
      <c r="Z18" s="43"/>
      <c r="AA18" s="20"/>
      <c r="AB18" s="15"/>
      <c r="AC18" s="21"/>
    </row>
    <row r="19" spans="1:29" x14ac:dyDescent="0.25">
      <c r="A19" s="256">
        <v>42500</v>
      </c>
      <c r="B19" s="2" t="s">
        <v>238</v>
      </c>
      <c r="C19" s="20"/>
      <c r="D19" s="6"/>
      <c r="E19" s="43"/>
      <c r="F19" s="20"/>
      <c r="G19" s="66"/>
      <c r="H19" s="43"/>
      <c r="I19" s="20"/>
      <c r="J19" s="66"/>
      <c r="K19" s="43"/>
      <c r="L19" s="20"/>
      <c r="M19" s="66"/>
      <c r="N19" s="43"/>
      <c r="O19" s="20"/>
      <c r="P19" s="66"/>
      <c r="Q19" s="43"/>
      <c r="R19" s="20">
        <v>89.66</v>
      </c>
      <c r="S19" s="290">
        <v>103427.9443</v>
      </c>
      <c r="T19" s="43">
        <f t="shared" ref="T19" si="1">S19/R19</f>
        <v>1153.5572641088559</v>
      </c>
      <c r="U19" s="20"/>
      <c r="V19" s="66"/>
      <c r="W19" s="43"/>
      <c r="X19" s="20"/>
      <c r="Y19" s="66"/>
      <c r="Z19" s="43"/>
      <c r="AA19" s="20"/>
      <c r="AB19" s="15"/>
      <c r="AC19" s="21"/>
    </row>
    <row r="20" spans="1:29" x14ac:dyDescent="0.25">
      <c r="A20" s="4"/>
      <c r="B20" s="2"/>
      <c r="C20" s="20"/>
      <c r="D20" s="6"/>
      <c r="E20" s="43"/>
      <c r="F20" s="20"/>
      <c r="G20" s="66"/>
      <c r="H20" s="43"/>
      <c r="I20" s="20"/>
      <c r="J20" s="66"/>
      <c r="K20" s="43"/>
      <c r="L20" s="20"/>
      <c r="M20" s="66"/>
      <c r="N20" s="43"/>
      <c r="O20" s="20"/>
      <c r="P20" s="66"/>
      <c r="Q20" s="43"/>
      <c r="R20" s="20"/>
      <c r="S20" s="6"/>
      <c r="T20" s="43"/>
      <c r="U20" s="20"/>
      <c r="V20" s="66"/>
      <c r="W20" s="43"/>
      <c r="X20" s="20"/>
      <c r="Y20" s="66"/>
      <c r="Z20" s="43"/>
      <c r="AA20" s="20"/>
      <c r="AB20" s="15"/>
      <c r="AC20" s="21"/>
    </row>
    <row r="21" spans="1:29" x14ac:dyDescent="0.25">
      <c r="A21" s="4"/>
      <c r="B21" s="124"/>
      <c r="C21" s="20"/>
      <c r="D21" s="66"/>
      <c r="E21" s="43"/>
      <c r="F21" s="20"/>
      <c r="G21" s="66"/>
      <c r="H21" s="43"/>
      <c r="I21" s="20"/>
      <c r="J21" s="66"/>
      <c r="K21" s="43"/>
      <c r="L21" s="20"/>
      <c r="M21" s="66"/>
      <c r="N21" s="43"/>
      <c r="O21" s="20"/>
      <c r="P21" s="66"/>
      <c r="Q21" s="43"/>
      <c r="R21" s="20"/>
      <c r="S21" s="15"/>
      <c r="T21" s="21"/>
      <c r="U21" s="20"/>
      <c r="V21" s="66"/>
      <c r="W21" s="43"/>
      <c r="X21" s="20"/>
      <c r="Y21" s="66"/>
      <c r="Z21" s="43"/>
      <c r="AA21" s="20"/>
      <c r="AB21" s="15"/>
      <c r="AC21" s="21"/>
    </row>
    <row r="22" spans="1:29" x14ac:dyDescent="0.25">
      <c r="A22" s="4"/>
      <c r="B22" s="124"/>
      <c r="C22" s="20"/>
      <c r="D22" s="66"/>
      <c r="E22" s="43"/>
      <c r="F22" s="20"/>
      <c r="G22" s="66"/>
      <c r="H22" s="43"/>
      <c r="I22" s="20"/>
      <c r="J22" s="66"/>
      <c r="K22" s="43"/>
      <c r="L22" s="20"/>
      <c r="M22" s="66"/>
      <c r="N22" s="43"/>
      <c r="O22" s="20"/>
      <c r="P22" s="66"/>
      <c r="Q22" s="43"/>
      <c r="R22" s="20"/>
      <c r="S22" s="15"/>
      <c r="T22" s="21"/>
      <c r="U22" s="20"/>
      <c r="V22" s="66"/>
      <c r="W22" s="43"/>
      <c r="X22" s="20"/>
      <c r="Y22" s="66"/>
      <c r="Z22" s="43"/>
      <c r="AA22" s="20"/>
      <c r="AB22" s="15"/>
      <c r="AC22" s="21"/>
    </row>
    <row r="23" spans="1:29" x14ac:dyDescent="0.25">
      <c r="A23" s="4"/>
      <c r="B23" s="124"/>
      <c r="C23" s="20"/>
      <c r="D23" s="66"/>
      <c r="E23" s="43"/>
      <c r="F23" s="20"/>
      <c r="G23" s="66"/>
      <c r="H23" s="43"/>
      <c r="I23" s="20"/>
      <c r="J23" s="66"/>
      <c r="K23" s="43"/>
      <c r="L23" s="20"/>
      <c r="M23" s="66"/>
      <c r="N23" s="43"/>
      <c r="O23" s="20"/>
      <c r="P23" s="66"/>
      <c r="Q23" s="43"/>
      <c r="R23" s="20"/>
      <c r="S23" s="15"/>
      <c r="T23" s="21"/>
      <c r="U23" s="20"/>
      <c r="V23" s="66"/>
      <c r="W23" s="43"/>
      <c r="X23" s="20"/>
      <c r="Y23" s="66"/>
      <c r="Z23" s="43"/>
      <c r="AA23" s="20"/>
      <c r="AB23" s="15"/>
      <c r="AC23" s="21"/>
    </row>
    <row r="24" spans="1:29" x14ac:dyDescent="0.25">
      <c r="A24" s="4"/>
      <c r="B24" s="28"/>
      <c r="C24" s="20"/>
      <c r="D24" s="66"/>
      <c r="E24" s="43"/>
      <c r="F24" s="20"/>
      <c r="G24" s="66"/>
      <c r="H24" s="43"/>
      <c r="I24" s="20"/>
      <c r="J24" s="66"/>
      <c r="K24" s="43"/>
      <c r="L24" s="20"/>
      <c r="M24" s="66"/>
      <c r="N24" s="43"/>
      <c r="O24" s="20"/>
      <c r="P24" s="66"/>
      <c r="Q24" s="43"/>
      <c r="R24" s="20"/>
      <c r="S24" s="15"/>
      <c r="T24" s="21"/>
      <c r="U24" s="20"/>
      <c r="V24" s="66"/>
      <c r="W24" s="43"/>
      <c r="X24" s="20"/>
      <c r="Y24" s="66"/>
      <c r="Z24" s="43"/>
      <c r="AA24" s="20"/>
      <c r="AB24" s="15"/>
      <c r="AC24" s="21"/>
    </row>
    <row r="25" spans="1:29" x14ac:dyDescent="0.25">
      <c r="A25" s="4"/>
      <c r="B25" s="124"/>
      <c r="C25" s="20"/>
      <c r="D25" s="66"/>
      <c r="E25" s="43"/>
      <c r="F25" s="20"/>
      <c r="G25" s="66"/>
      <c r="H25" s="43"/>
      <c r="I25" s="20"/>
      <c r="J25" s="66"/>
      <c r="K25" s="43"/>
      <c r="L25" s="20"/>
      <c r="M25" s="66"/>
      <c r="N25" s="43"/>
      <c r="O25" s="20"/>
      <c r="P25" s="66"/>
      <c r="Q25" s="43"/>
      <c r="R25" s="20"/>
      <c r="S25" s="15"/>
      <c r="T25" s="21"/>
      <c r="U25" s="20"/>
      <c r="V25" s="66"/>
      <c r="W25" s="43"/>
      <c r="X25" s="20"/>
      <c r="Y25" s="66"/>
      <c r="Z25" s="43"/>
      <c r="AA25" s="20"/>
      <c r="AB25" s="15"/>
      <c r="AC25" s="21"/>
    </row>
    <row r="26" spans="1:29" x14ac:dyDescent="0.25">
      <c r="A26" s="4"/>
      <c r="B26" s="124"/>
      <c r="C26" s="20"/>
      <c r="D26" s="66"/>
      <c r="E26" s="43"/>
      <c r="F26" s="20"/>
      <c r="G26" s="66"/>
      <c r="H26" s="43"/>
      <c r="I26" s="20"/>
      <c r="J26" s="66"/>
      <c r="K26" s="43"/>
      <c r="L26" s="20"/>
      <c r="M26" s="66"/>
      <c r="N26" s="43"/>
      <c r="O26" s="20"/>
      <c r="P26" s="66"/>
      <c r="Q26" s="43"/>
      <c r="R26" s="20"/>
      <c r="S26" s="15"/>
      <c r="T26" s="21"/>
      <c r="U26" s="20"/>
      <c r="V26" s="66"/>
      <c r="W26" s="43"/>
      <c r="X26" s="20"/>
      <c r="Y26" s="66"/>
      <c r="Z26" s="43"/>
      <c r="AA26" s="20"/>
      <c r="AB26" s="15"/>
      <c r="AC26" s="21"/>
    </row>
    <row r="27" spans="1:29" x14ac:dyDescent="0.25">
      <c r="A27" s="4"/>
      <c r="B27" s="28"/>
      <c r="C27" s="20"/>
      <c r="D27" s="66"/>
      <c r="E27" s="43"/>
      <c r="F27" s="20"/>
      <c r="G27" s="66"/>
      <c r="H27" s="43"/>
      <c r="I27" s="20"/>
      <c r="J27" s="66"/>
      <c r="K27" s="43"/>
      <c r="L27" s="20"/>
      <c r="M27" s="66"/>
      <c r="N27" s="43"/>
      <c r="O27" s="20"/>
      <c r="P27" s="66"/>
      <c r="Q27" s="21"/>
      <c r="R27" s="20"/>
      <c r="S27" s="15"/>
      <c r="T27" s="21"/>
      <c r="U27" s="20"/>
      <c r="V27" s="66"/>
      <c r="W27" s="43"/>
      <c r="X27" s="20"/>
      <c r="Y27" s="66"/>
      <c r="Z27" s="21"/>
      <c r="AA27" s="20"/>
      <c r="AB27" s="15"/>
      <c r="AC27" s="21"/>
    </row>
    <row r="28" spans="1:29" x14ac:dyDescent="0.25">
      <c r="C28" s="22"/>
      <c r="D28" s="89"/>
      <c r="E28" s="47"/>
      <c r="F28" s="22"/>
      <c r="G28" s="89"/>
      <c r="H28" s="47"/>
      <c r="I28" s="22"/>
      <c r="J28" s="89"/>
      <c r="K28" s="47"/>
      <c r="L28" s="22"/>
      <c r="M28" s="89"/>
      <c r="N28" s="47"/>
      <c r="O28" s="22"/>
      <c r="P28" s="89"/>
      <c r="Q28" s="47"/>
      <c r="R28" s="20"/>
      <c r="S28" s="15"/>
      <c r="T28" s="24"/>
      <c r="U28" s="22"/>
      <c r="V28" s="89"/>
      <c r="W28" s="47"/>
      <c r="X28" s="22"/>
      <c r="Y28" s="89"/>
      <c r="Z28" s="47"/>
      <c r="AA28" s="22"/>
      <c r="AB28" s="23"/>
      <c r="AC28" s="24"/>
    </row>
    <row r="29" spans="1:29" s="50" customFormat="1" x14ac:dyDescent="0.25">
      <c r="C29" s="223" t="s">
        <v>338</v>
      </c>
      <c r="D29" s="223" t="s">
        <v>4</v>
      </c>
      <c r="F29" s="223" t="s">
        <v>338</v>
      </c>
      <c r="G29" s="223" t="s">
        <v>4</v>
      </c>
      <c r="I29" s="223" t="s">
        <v>338</v>
      </c>
      <c r="J29" s="223" t="s">
        <v>4</v>
      </c>
      <c r="L29" s="223" t="s">
        <v>338</v>
      </c>
      <c r="M29" s="223" t="s">
        <v>4</v>
      </c>
      <c r="O29" s="223" t="s">
        <v>338</v>
      </c>
      <c r="P29" s="223" t="s">
        <v>4</v>
      </c>
      <c r="Q29" s="266"/>
      <c r="R29" s="223" t="s">
        <v>338</v>
      </c>
      <c r="S29" s="223" t="s">
        <v>4</v>
      </c>
      <c r="U29" s="223" t="s">
        <v>338</v>
      </c>
      <c r="V29" s="223" t="s">
        <v>4</v>
      </c>
      <c r="X29" s="223" t="s">
        <v>338</v>
      </c>
      <c r="Y29" s="223" t="s">
        <v>4</v>
      </c>
      <c r="AA29" s="223" t="s">
        <v>338</v>
      </c>
      <c r="AB29" s="223" t="s">
        <v>4</v>
      </c>
    </row>
    <row r="30" spans="1:29" x14ac:dyDescent="0.25">
      <c r="C30" s="225">
        <f>SUM(C6:C28)</f>
        <v>0</v>
      </c>
      <c r="D30" s="224">
        <f>SUM(D6:D28)</f>
        <v>0</v>
      </c>
      <c r="F30" s="225">
        <f>SUM(F6:F28)</f>
        <v>360.25</v>
      </c>
      <c r="G30" s="224">
        <f>SUM(G6:G28)</f>
        <v>289199.8137</v>
      </c>
      <c r="I30" s="225">
        <f>SUM(I6:I28)</f>
        <v>213.6</v>
      </c>
      <c r="J30" s="224">
        <f>SUM(J6:J28)</f>
        <v>164714.9718</v>
      </c>
      <c r="L30" s="225">
        <f>SUM(L6:L28)</f>
        <v>0</v>
      </c>
      <c r="M30" s="224">
        <f>SUM(M6:M28)</f>
        <v>0</v>
      </c>
      <c r="O30" s="225">
        <f>SUM(O6:O28)</f>
        <v>70</v>
      </c>
      <c r="P30" s="224">
        <f>SUM(P6:P28)</f>
        <v>110924.7763</v>
      </c>
      <c r="Q30" s="227"/>
      <c r="R30" s="225">
        <f>SUM(R6:R28)</f>
        <v>376.31999999999994</v>
      </c>
      <c r="S30" s="224">
        <f>SUM(S6:S28)</f>
        <v>446576.73160000006</v>
      </c>
      <c r="U30" s="225">
        <f>SUM(U6:U28)</f>
        <v>0</v>
      </c>
      <c r="V30" s="224">
        <f>SUM(V6:V28)</f>
        <v>0</v>
      </c>
      <c r="X30" s="225">
        <f>SUM(X6:X28)</f>
        <v>0</v>
      </c>
      <c r="Y30" s="224">
        <f>SUM(Y6:Y28)</f>
        <v>0</v>
      </c>
      <c r="AA30" s="225">
        <f>SUM(AA6:AA28)</f>
        <v>0</v>
      </c>
      <c r="AB30" s="224">
        <f>SUM(AB6:AB28)</f>
        <v>0</v>
      </c>
    </row>
    <row r="31" spans="1:29" x14ac:dyDescent="0.25">
      <c r="O31" s="226"/>
      <c r="P31" s="92"/>
      <c r="Q31" s="7"/>
    </row>
    <row r="32" spans="1:29" x14ac:dyDescent="0.25">
      <c r="O32" s="6"/>
      <c r="P32" s="7"/>
      <c r="Q32" s="7"/>
    </row>
    <row r="33" spans="3:19" x14ac:dyDescent="0.25">
      <c r="O33" s="6"/>
      <c r="P33" s="7"/>
      <c r="Q33" s="7"/>
    </row>
    <row r="34" spans="3:19" ht="21" x14ac:dyDescent="0.35">
      <c r="C34" s="205" t="s">
        <v>314</v>
      </c>
      <c r="D34" s="190"/>
      <c r="E34" s="211" t="s">
        <v>336</v>
      </c>
      <c r="F34" s="209"/>
      <c r="G34" s="191" t="s">
        <v>337</v>
      </c>
      <c r="H34" s="206"/>
      <c r="I34" s="207" t="s">
        <v>338</v>
      </c>
      <c r="J34" s="210"/>
      <c r="K34" s="190" t="s">
        <v>339</v>
      </c>
      <c r="L34" s="208"/>
      <c r="M34" s="195" t="s">
        <v>340</v>
      </c>
      <c r="N34" s="196"/>
      <c r="O34" s="6"/>
      <c r="P34" s="7"/>
      <c r="Q34" s="7"/>
    </row>
    <row r="35" spans="3:19" ht="18.75" x14ac:dyDescent="0.3">
      <c r="C35" s="471" t="s">
        <v>223</v>
      </c>
      <c r="D35" s="481"/>
      <c r="E35" s="184" t="s">
        <v>319</v>
      </c>
      <c r="F35" s="182"/>
      <c r="G35" s="145"/>
      <c r="H35" s="186">
        <f>COUNTA(C6:C28)</f>
        <v>0</v>
      </c>
      <c r="I35" s="197"/>
      <c r="J35" s="201">
        <f>SUM(E1:E23)</f>
        <v>0</v>
      </c>
      <c r="K35" s="149"/>
      <c r="L35" s="203"/>
      <c r="M35" s="198"/>
      <c r="N35" s="204"/>
      <c r="O35" s="6"/>
      <c r="P35" s="314">
        <f>H35+H38+H41</f>
        <v>0</v>
      </c>
      <c r="Q35" s="314">
        <f>C30+L30+U30</f>
        <v>0</v>
      </c>
      <c r="R35" s="312">
        <f>D30+M30+V30</f>
        <v>0</v>
      </c>
      <c r="S35" s="315" t="e">
        <f>R35/Q35</f>
        <v>#DIV/0!</v>
      </c>
    </row>
    <row r="36" spans="3:19" ht="18.75" x14ac:dyDescent="0.3">
      <c r="C36" s="467"/>
      <c r="D36" s="482"/>
      <c r="E36" s="184" t="s">
        <v>323</v>
      </c>
      <c r="F36" s="182"/>
      <c r="G36" s="145"/>
      <c r="H36" s="186">
        <f>COUNTA(F6:F28)</f>
        <v>6</v>
      </c>
      <c r="I36" s="200"/>
      <c r="J36" s="202">
        <f>SUM(F6:F28)</f>
        <v>360.25</v>
      </c>
      <c r="K36" s="149"/>
      <c r="L36" s="212">
        <f>G30/F30</f>
        <v>802.77533296321997</v>
      </c>
      <c r="M36" s="198"/>
      <c r="N36" s="204">
        <f>G30/H36</f>
        <v>48199.968950000002</v>
      </c>
      <c r="O36" s="6"/>
      <c r="P36" s="314">
        <f>H36+H39+H42</f>
        <v>7</v>
      </c>
      <c r="Q36" s="314">
        <f>F30+O30+X30</f>
        <v>430.25</v>
      </c>
      <c r="R36" s="312">
        <f>G30+P30+Y30</f>
        <v>400124.58999999997</v>
      </c>
      <c r="S36" s="315">
        <f t="shared" ref="S36:S37" si="2">R36/Q36</f>
        <v>929.98161533991856</v>
      </c>
    </row>
    <row r="37" spans="3:19" ht="18.75" x14ac:dyDescent="0.3">
      <c r="C37" s="469"/>
      <c r="D37" s="483"/>
      <c r="E37" s="184" t="s">
        <v>322</v>
      </c>
      <c r="F37" s="182"/>
      <c r="G37" s="145"/>
      <c r="H37" s="186">
        <f>COUNTA(I6:I28)</f>
        <v>3</v>
      </c>
      <c r="I37" s="200"/>
      <c r="J37" s="202">
        <f>SUM(I6:I28)</f>
        <v>213.6</v>
      </c>
      <c r="K37" s="149"/>
      <c r="L37" s="203">
        <f>J30/I30</f>
        <v>771.13750842696629</v>
      </c>
      <c r="M37" s="198"/>
      <c r="N37" s="204">
        <f>J30/H37</f>
        <v>54904.990599999997</v>
      </c>
      <c r="P37" s="314">
        <f>H37+H40+H43</f>
        <v>7</v>
      </c>
      <c r="Q37" s="315">
        <f>I30+R30+AA30</f>
        <v>589.91999999999996</v>
      </c>
      <c r="R37" s="312">
        <f>J30+S30+AB30</f>
        <v>611291.7034</v>
      </c>
      <c r="S37" s="315">
        <f t="shared" si="2"/>
        <v>1036.2281383916463</v>
      </c>
    </row>
    <row r="38" spans="3:19" ht="18.75" x14ac:dyDescent="0.3">
      <c r="C38" s="471" t="s">
        <v>233</v>
      </c>
      <c r="D38" s="472"/>
      <c r="E38" s="184" t="s">
        <v>319</v>
      </c>
      <c r="F38" s="182"/>
      <c r="G38" s="145"/>
      <c r="H38" s="186">
        <f>COUNTA(L6:L28)</f>
        <v>0</v>
      </c>
      <c r="I38" s="197"/>
      <c r="J38" s="201"/>
      <c r="K38" s="149"/>
      <c r="L38" s="203"/>
      <c r="M38" s="198"/>
      <c r="N38" s="204"/>
    </row>
    <row r="39" spans="3:19" ht="18.75" x14ac:dyDescent="0.3">
      <c r="C39" s="473"/>
      <c r="D39" s="474"/>
      <c r="E39" s="184" t="s">
        <v>323</v>
      </c>
      <c r="F39" s="182"/>
      <c r="G39" s="145"/>
      <c r="H39" s="186">
        <f>COUNTA(O6:O28)</f>
        <v>1</v>
      </c>
      <c r="I39" s="200"/>
      <c r="J39" s="202">
        <f>SUM(O6:O28)</f>
        <v>70</v>
      </c>
      <c r="K39" s="149"/>
      <c r="L39" s="203">
        <f>P30/O30</f>
        <v>1584.6396614285713</v>
      </c>
      <c r="M39" s="198"/>
      <c r="N39" s="204">
        <f>P30/H39</f>
        <v>110924.7763</v>
      </c>
    </row>
    <row r="40" spans="3:19" ht="18.75" x14ac:dyDescent="0.3">
      <c r="C40" s="475"/>
      <c r="D40" s="476"/>
      <c r="E40" s="184" t="s">
        <v>322</v>
      </c>
      <c r="F40" s="182"/>
      <c r="G40" s="145"/>
      <c r="H40" s="186">
        <f>COUNTA(R6:R28)</f>
        <v>4</v>
      </c>
      <c r="I40" s="200"/>
      <c r="J40" s="202">
        <f>SUM(R6:R28)</f>
        <v>376.31999999999994</v>
      </c>
      <c r="K40" s="149"/>
      <c r="L40" s="203">
        <f>S30/R30</f>
        <v>1186.6941209608847</v>
      </c>
      <c r="M40" s="198"/>
      <c r="N40" s="204">
        <f>S30/H40</f>
        <v>111644.18290000001</v>
      </c>
    </row>
    <row r="41" spans="3:19" ht="18.75" x14ac:dyDescent="0.3">
      <c r="C41" s="471" t="s">
        <v>341</v>
      </c>
      <c r="D41" s="472"/>
      <c r="E41" s="184" t="s">
        <v>319</v>
      </c>
      <c r="F41" s="182"/>
      <c r="G41" s="145"/>
      <c r="H41" s="186"/>
      <c r="I41" s="200"/>
      <c r="J41" s="202"/>
      <c r="K41" s="149"/>
      <c r="L41" s="203"/>
      <c r="M41" s="198"/>
      <c r="N41" s="204"/>
    </row>
    <row r="42" spans="3:19" ht="18.75" x14ac:dyDescent="0.3">
      <c r="C42" s="473"/>
      <c r="D42" s="474"/>
      <c r="E42" s="184" t="s">
        <v>323</v>
      </c>
      <c r="F42" s="182"/>
      <c r="G42" s="145"/>
      <c r="H42" s="186"/>
      <c r="I42" s="200"/>
      <c r="J42" s="202"/>
      <c r="K42" s="149"/>
      <c r="L42" s="203"/>
      <c r="M42" s="198"/>
      <c r="N42" s="204"/>
    </row>
    <row r="43" spans="3:19" ht="18.75" x14ac:dyDescent="0.3">
      <c r="C43" s="475"/>
      <c r="D43" s="476"/>
      <c r="E43" s="185" t="s">
        <v>322</v>
      </c>
      <c r="F43" s="183"/>
      <c r="G43" s="187"/>
      <c r="H43" s="186"/>
      <c r="I43" s="200"/>
      <c r="J43" s="202"/>
      <c r="K43" s="149"/>
      <c r="L43" s="203"/>
      <c r="M43" s="198"/>
      <c r="N43" s="199"/>
    </row>
    <row r="50" spans="3:9" x14ac:dyDescent="0.25">
      <c r="C50" s="2"/>
      <c r="D50" s="2"/>
      <c r="E50" s="3"/>
      <c r="F50" s="2"/>
      <c r="G50" s="4"/>
      <c r="H50" s="2"/>
      <c r="I50" s="6"/>
    </row>
    <row r="51" spans="3:9" x14ac:dyDescent="0.25">
      <c r="C51" s="2"/>
      <c r="D51" s="2"/>
      <c r="E51" s="3"/>
      <c r="F51" s="2"/>
      <c r="G51" s="4"/>
      <c r="H51" s="2"/>
      <c r="I51" s="6"/>
    </row>
    <row r="52" spans="3:9" x14ac:dyDescent="0.25">
      <c r="C52" s="2"/>
      <c r="D52" s="2"/>
      <c r="E52" s="3"/>
      <c r="F52" s="2"/>
      <c r="G52" s="4"/>
      <c r="H52" s="2"/>
      <c r="I52" s="6"/>
    </row>
    <row r="53" spans="3:9" x14ac:dyDescent="0.25">
      <c r="C53" s="2"/>
      <c r="D53" s="2"/>
      <c r="E53" s="3"/>
      <c r="F53" s="2"/>
      <c r="G53" s="4"/>
      <c r="H53" s="2"/>
      <c r="I53" s="6"/>
    </row>
    <row r="54" spans="3:9" x14ac:dyDescent="0.25">
      <c r="C54" s="2"/>
      <c r="D54" s="2"/>
      <c r="E54" s="3"/>
      <c r="F54" s="2"/>
      <c r="G54" s="4"/>
      <c r="H54" s="2"/>
      <c r="I54" s="6"/>
    </row>
  </sheetData>
  <mergeCells count="3">
    <mergeCell ref="C38:D40"/>
    <mergeCell ref="C41:D43"/>
    <mergeCell ref="C35:D3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pane xSplit="2" topLeftCell="C1" activePane="topRight" state="frozen"/>
      <selection pane="topRight" activeCell="K27" sqref="K27"/>
    </sheetView>
  </sheetViews>
  <sheetFormatPr defaultRowHeight="15" x14ac:dyDescent="0.25"/>
  <cols>
    <col min="1" max="1" width="22.85546875" bestFit="1" customWidth="1"/>
    <col min="2" max="2" width="9.42578125" customWidth="1"/>
    <col min="3" max="3" width="12.85546875" bestFit="1" customWidth="1"/>
    <col min="4" max="4" width="10.7109375" bestFit="1" customWidth="1"/>
    <col min="5" max="5" width="8.140625" bestFit="1" customWidth="1"/>
    <col min="6" max="6" width="10.5703125" bestFit="1" customWidth="1"/>
    <col min="7" max="7" width="13.42578125" bestFit="1" customWidth="1"/>
    <col min="9" max="9" width="11.7109375" bestFit="1" customWidth="1"/>
    <col min="11" max="11" width="9.42578125" bestFit="1" customWidth="1"/>
    <col min="12" max="12" width="11.28515625" customWidth="1"/>
    <col min="13" max="13" width="12.140625" customWidth="1"/>
    <col min="14" max="14" width="11.7109375" customWidth="1"/>
    <col min="15" max="15" width="11.42578125" customWidth="1"/>
    <col min="16" max="16" width="10.140625" bestFit="1" customWidth="1"/>
    <col min="17" max="17" width="11.7109375" customWidth="1"/>
    <col min="18" max="18" width="11" customWidth="1"/>
  </cols>
  <sheetData>
    <row r="1" spans="1:2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21" x14ac:dyDescent="0.35">
      <c r="A2" s="10" t="s">
        <v>347</v>
      </c>
      <c r="B2" s="9"/>
      <c r="C2" s="125" t="s">
        <v>345</v>
      </c>
      <c r="D2" s="118"/>
      <c r="E2" s="119"/>
      <c r="F2" s="125" t="s">
        <v>345</v>
      </c>
      <c r="G2" s="118"/>
      <c r="H2" s="119"/>
      <c r="I2" s="125" t="s">
        <v>345</v>
      </c>
      <c r="J2" s="118"/>
      <c r="K2" s="119"/>
      <c r="L2" s="117" t="s">
        <v>344</v>
      </c>
      <c r="M2" s="118"/>
      <c r="N2" s="119"/>
      <c r="O2" s="117" t="s">
        <v>344</v>
      </c>
      <c r="P2" s="118"/>
      <c r="Q2" s="119"/>
      <c r="R2" s="117" t="s">
        <v>344</v>
      </c>
      <c r="S2" s="118"/>
      <c r="T2" s="119"/>
    </row>
    <row r="3" spans="1:20" ht="21" x14ac:dyDescent="0.35">
      <c r="A3" s="9"/>
      <c r="B3" s="9"/>
      <c r="C3" s="120" t="s">
        <v>319</v>
      </c>
      <c r="D3" s="121"/>
      <c r="E3" s="122"/>
      <c r="F3" s="120" t="s">
        <v>323</v>
      </c>
      <c r="G3" s="121"/>
      <c r="H3" s="122"/>
      <c r="I3" s="120" t="s">
        <v>322</v>
      </c>
      <c r="J3" s="121"/>
      <c r="K3" s="122"/>
      <c r="L3" s="120" t="s">
        <v>319</v>
      </c>
      <c r="M3" s="121"/>
      <c r="N3" s="122"/>
      <c r="O3" s="120" t="s">
        <v>323</v>
      </c>
      <c r="P3" s="121"/>
      <c r="Q3" s="122"/>
      <c r="R3" s="126" t="s">
        <v>322</v>
      </c>
      <c r="S3" s="127"/>
      <c r="T3" s="128"/>
    </row>
    <row r="4" spans="1:20" ht="33.75" customHeight="1" x14ac:dyDescent="0.25">
      <c r="A4" s="8" t="s">
        <v>0</v>
      </c>
      <c r="B4" s="228" t="s">
        <v>281</v>
      </c>
      <c r="C4" s="230" t="s">
        <v>320</v>
      </c>
      <c r="D4" s="176" t="s">
        <v>4</v>
      </c>
      <c r="E4" s="231" t="s">
        <v>321</v>
      </c>
      <c r="F4" s="230" t="s">
        <v>320</v>
      </c>
      <c r="G4" s="176" t="s">
        <v>4</v>
      </c>
      <c r="H4" s="231" t="s">
        <v>321</v>
      </c>
      <c r="I4" s="230" t="s">
        <v>320</v>
      </c>
      <c r="J4" s="176" t="s">
        <v>4</v>
      </c>
      <c r="K4" s="231" t="s">
        <v>321</v>
      </c>
      <c r="L4" s="230" t="s">
        <v>320</v>
      </c>
      <c r="M4" s="176" t="s">
        <v>4</v>
      </c>
      <c r="N4" s="231" t="s">
        <v>321</v>
      </c>
      <c r="O4" s="230" t="s">
        <v>320</v>
      </c>
      <c r="P4" s="176" t="s">
        <v>4</v>
      </c>
      <c r="Q4" s="245" t="s">
        <v>321</v>
      </c>
      <c r="R4" s="230" t="s">
        <v>320</v>
      </c>
      <c r="S4" s="176" t="s">
        <v>4</v>
      </c>
      <c r="T4" s="245" t="s">
        <v>321</v>
      </c>
    </row>
    <row r="5" spans="1:20" x14ac:dyDescent="0.25">
      <c r="A5" s="4">
        <v>42500</v>
      </c>
      <c r="B5" s="28" t="s">
        <v>196</v>
      </c>
      <c r="C5" s="40" t="s">
        <v>13</v>
      </c>
      <c r="D5" s="232" t="s">
        <v>13</v>
      </c>
      <c r="E5" s="21"/>
      <c r="F5" s="236" t="s">
        <v>13</v>
      </c>
      <c r="G5" s="232"/>
      <c r="H5" s="21"/>
      <c r="I5" s="20"/>
      <c r="J5" s="15"/>
      <c r="K5" s="239"/>
      <c r="L5" s="242"/>
      <c r="M5" s="7"/>
      <c r="N5" s="19"/>
      <c r="O5" s="20">
        <v>24.34</v>
      </c>
      <c r="P5" s="18">
        <v>44176.421600000001</v>
      </c>
      <c r="Q5" s="43">
        <f>P5/O5</f>
        <v>1814.9721281840593</v>
      </c>
      <c r="R5" s="20"/>
      <c r="S5" s="15"/>
      <c r="T5" s="21"/>
    </row>
    <row r="6" spans="1:20" x14ac:dyDescent="0.25">
      <c r="A6" s="4">
        <v>42682</v>
      </c>
      <c r="B6" s="124" t="s">
        <v>197</v>
      </c>
      <c r="C6" s="40" t="s">
        <v>13</v>
      </c>
      <c r="D6" s="232" t="s">
        <v>13</v>
      </c>
      <c r="E6" s="21"/>
      <c r="F6" s="236" t="s">
        <v>13</v>
      </c>
      <c r="G6" s="232"/>
      <c r="H6" s="21"/>
      <c r="I6" s="20"/>
      <c r="J6" s="15"/>
      <c r="K6" s="239"/>
      <c r="L6" s="243">
        <v>25.25</v>
      </c>
      <c r="M6" s="18">
        <v>89102.268500000006</v>
      </c>
      <c r="N6" s="19">
        <f>M6/L6</f>
        <v>3528.8027128712874</v>
      </c>
      <c r="O6" s="20"/>
      <c r="P6" s="15"/>
      <c r="Q6" s="21"/>
      <c r="R6" s="20"/>
      <c r="S6" s="15"/>
      <c r="T6" s="21"/>
    </row>
    <row r="7" spans="1:20" x14ac:dyDescent="0.25">
      <c r="A7" s="2"/>
      <c r="B7" s="229"/>
      <c r="C7" s="233"/>
      <c r="D7" s="234"/>
      <c r="E7" s="235"/>
      <c r="F7" s="44"/>
      <c r="G7" s="237"/>
      <c r="H7" s="238"/>
      <c r="I7" s="233"/>
      <c r="J7" s="240"/>
      <c r="K7" s="241"/>
      <c r="L7" s="244"/>
      <c r="M7" s="106"/>
      <c r="N7" s="27"/>
      <c r="O7" s="22"/>
      <c r="P7" s="23"/>
      <c r="Q7" s="24"/>
      <c r="R7" s="22"/>
      <c r="S7" s="23"/>
      <c r="T7" s="24"/>
    </row>
    <row r="8" spans="1:20" s="50" customFormat="1" x14ac:dyDescent="0.25">
      <c r="A8" s="165"/>
      <c r="B8" s="267"/>
      <c r="C8" s="129" t="s">
        <v>338</v>
      </c>
      <c r="D8" s="129" t="s">
        <v>4</v>
      </c>
      <c r="F8" s="129" t="s">
        <v>338</v>
      </c>
      <c r="G8" s="129" t="s">
        <v>4</v>
      </c>
      <c r="I8" s="129" t="s">
        <v>338</v>
      </c>
      <c r="J8" s="129" t="s">
        <v>4</v>
      </c>
      <c r="L8" s="129" t="s">
        <v>338</v>
      </c>
      <c r="M8" s="129" t="s">
        <v>4</v>
      </c>
      <c r="O8" s="129" t="s">
        <v>338</v>
      </c>
      <c r="P8" s="129" t="s">
        <v>4</v>
      </c>
      <c r="Q8" s="268"/>
      <c r="R8" s="129" t="s">
        <v>338</v>
      </c>
      <c r="S8" s="129" t="s">
        <v>4</v>
      </c>
    </row>
    <row r="9" spans="1:20" x14ac:dyDescent="0.25">
      <c r="A9" s="2"/>
      <c r="B9" s="3"/>
      <c r="C9" s="225"/>
      <c r="D9" s="224"/>
      <c r="E9" s="213"/>
      <c r="F9" s="225"/>
      <c r="G9" s="224"/>
      <c r="H9" s="213"/>
      <c r="I9" s="225"/>
      <c r="J9" s="224"/>
      <c r="K9" s="213"/>
      <c r="L9" s="225">
        <f>SUM(L5:L6)</f>
        <v>25.25</v>
      </c>
      <c r="M9" s="224">
        <f>SUM(M5:M6)</f>
        <v>89102.268500000006</v>
      </c>
      <c r="N9" s="213"/>
      <c r="O9" s="225">
        <f>SUM(O5:O6)</f>
        <v>24.34</v>
      </c>
      <c r="P9" s="224">
        <f>SUM(P5:P6)</f>
        <v>44176.421600000001</v>
      </c>
      <c r="Q9" s="227"/>
      <c r="R9" s="225"/>
      <c r="S9" s="224"/>
      <c r="T9" s="213"/>
    </row>
    <row r="10" spans="1:20" x14ac:dyDescent="0.25">
      <c r="A10" s="2"/>
      <c r="B10" s="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26"/>
      <c r="P10" s="92"/>
      <c r="Q10" s="7"/>
      <c r="R10" s="213"/>
      <c r="S10" s="213"/>
      <c r="T10" s="213"/>
    </row>
    <row r="11" spans="1:20" x14ac:dyDescent="0.25"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6"/>
      <c r="P11" s="7"/>
      <c r="Q11" s="7"/>
      <c r="R11" s="213"/>
      <c r="S11" s="213"/>
      <c r="T11" s="213"/>
    </row>
    <row r="12" spans="1:20" x14ac:dyDescent="0.25"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6"/>
      <c r="P12" s="7"/>
      <c r="Q12" s="7"/>
      <c r="R12" s="213"/>
      <c r="S12" s="213"/>
      <c r="T12" s="213"/>
    </row>
    <row r="13" spans="1:20" ht="21" x14ac:dyDescent="0.35">
      <c r="C13" s="205" t="s">
        <v>314</v>
      </c>
      <c r="D13" s="190"/>
      <c r="E13" s="211" t="s">
        <v>336</v>
      </c>
      <c r="F13" s="209"/>
      <c r="G13" s="191" t="s">
        <v>337</v>
      </c>
      <c r="H13" s="206"/>
      <c r="I13" s="207" t="s">
        <v>338</v>
      </c>
      <c r="J13" s="210"/>
      <c r="K13" s="190" t="s">
        <v>339</v>
      </c>
      <c r="L13" s="208"/>
      <c r="M13" s="195" t="s">
        <v>340</v>
      </c>
      <c r="N13" s="196"/>
      <c r="O13" s="6"/>
      <c r="P13" s="7"/>
      <c r="Q13" s="7"/>
      <c r="R13" s="213"/>
      <c r="S13" s="213"/>
      <c r="T13" s="213"/>
    </row>
    <row r="14" spans="1:20" ht="18.75" x14ac:dyDescent="0.3">
      <c r="C14" s="471" t="s">
        <v>345</v>
      </c>
      <c r="D14" s="481"/>
      <c r="E14" s="184" t="s">
        <v>319</v>
      </c>
      <c r="F14" s="182"/>
      <c r="G14" s="145"/>
      <c r="H14" s="186"/>
      <c r="I14" s="197"/>
      <c r="J14" s="201"/>
      <c r="K14" s="149"/>
      <c r="L14" s="203"/>
      <c r="M14" s="198"/>
      <c r="N14" s="204"/>
      <c r="O14" s="6"/>
      <c r="P14" s="7"/>
      <c r="Q14" s="7"/>
      <c r="R14" s="213"/>
      <c r="S14" s="213"/>
      <c r="T14" s="213"/>
    </row>
    <row r="15" spans="1:20" ht="18.75" x14ac:dyDescent="0.3">
      <c r="C15" s="467"/>
      <c r="D15" s="482"/>
      <c r="E15" s="184" t="s">
        <v>323</v>
      </c>
      <c r="F15" s="182"/>
      <c r="G15" s="145"/>
      <c r="H15" s="186"/>
      <c r="I15" s="200"/>
      <c r="J15" s="202"/>
      <c r="K15" s="149"/>
      <c r="L15" s="212"/>
      <c r="M15" s="198"/>
      <c r="N15" s="204"/>
      <c r="O15" s="6"/>
      <c r="P15" s="7"/>
      <c r="Q15" s="7"/>
      <c r="R15" s="213"/>
      <c r="S15" s="213"/>
      <c r="T15" s="213"/>
    </row>
    <row r="16" spans="1:20" ht="18.75" x14ac:dyDescent="0.3">
      <c r="C16" s="469"/>
      <c r="D16" s="483"/>
      <c r="E16" s="184" t="s">
        <v>322</v>
      </c>
      <c r="F16" s="182"/>
      <c r="G16" s="145"/>
      <c r="H16" s="186"/>
      <c r="I16" s="200"/>
      <c r="J16" s="202"/>
      <c r="K16" s="149"/>
      <c r="L16" s="203"/>
      <c r="M16" s="198"/>
      <c r="N16" s="204"/>
      <c r="O16" s="213"/>
      <c r="P16" s="213"/>
      <c r="Q16" s="213"/>
      <c r="R16" s="213"/>
      <c r="S16" s="213"/>
      <c r="T16" s="213"/>
    </row>
    <row r="17" spans="3:20" ht="18.75" x14ac:dyDescent="0.3">
      <c r="C17" s="471" t="s">
        <v>346</v>
      </c>
      <c r="D17" s="472"/>
      <c r="E17" s="184" t="s">
        <v>319</v>
      </c>
      <c r="F17" s="182"/>
      <c r="G17" s="145"/>
      <c r="H17" s="186">
        <f>COUNTA(L5:L7)</f>
        <v>1</v>
      </c>
      <c r="I17" s="197"/>
      <c r="J17" s="201">
        <f>L9</f>
        <v>25.25</v>
      </c>
      <c r="K17" s="149"/>
      <c r="L17" s="203">
        <f>M9/L9</f>
        <v>3528.8027128712874</v>
      </c>
      <c r="M17" s="198"/>
      <c r="N17" s="204">
        <f>M9/H17</f>
        <v>89102.268500000006</v>
      </c>
      <c r="O17" s="213"/>
      <c r="P17" s="213"/>
      <c r="Q17" s="213"/>
      <c r="R17" s="213"/>
      <c r="S17" s="213"/>
      <c r="T17" s="213"/>
    </row>
    <row r="18" spans="3:20" ht="18.75" x14ac:dyDescent="0.3">
      <c r="C18" s="473"/>
      <c r="D18" s="474"/>
      <c r="E18" s="184" t="s">
        <v>323</v>
      </c>
      <c r="F18" s="182"/>
      <c r="G18" s="145"/>
      <c r="H18" s="186">
        <f>COUNTA(O5:O7)</f>
        <v>1</v>
      </c>
      <c r="I18" s="200"/>
      <c r="J18" s="202">
        <f>SUM(O9)</f>
        <v>24.34</v>
      </c>
      <c r="K18" s="149"/>
      <c r="L18" s="203">
        <f>P9/O9</f>
        <v>1814.9721281840593</v>
      </c>
      <c r="M18" s="198"/>
      <c r="N18" s="204">
        <f>P9/H18</f>
        <v>44176.421600000001</v>
      </c>
      <c r="O18" s="213"/>
      <c r="P18" s="213"/>
      <c r="Q18" s="213"/>
      <c r="R18" s="213"/>
      <c r="S18" s="213"/>
      <c r="T18" s="213"/>
    </row>
    <row r="19" spans="3:20" ht="18.75" x14ac:dyDescent="0.3">
      <c r="C19" s="475"/>
      <c r="D19" s="476"/>
      <c r="E19" s="184" t="s">
        <v>322</v>
      </c>
      <c r="F19" s="182"/>
      <c r="G19" s="145"/>
      <c r="H19" s="186">
        <f>COUNTA(R5:R7)</f>
        <v>0</v>
      </c>
      <c r="I19" s="200"/>
      <c r="J19" s="202"/>
      <c r="K19" s="149"/>
      <c r="L19" s="203"/>
      <c r="M19" s="198"/>
      <c r="N19" s="204"/>
      <c r="O19" s="213"/>
      <c r="P19" s="213"/>
      <c r="Q19" s="213"/>
      <c r="R19" s="213"/>
      <c r="S19" s="213"/>
      <c r="T19" s="213"/>
    </row>
    <row r="20" spans="3:20" x14ac:dyDescent="0.25">
      <c r="O20" s="213"/>
      <c r="P20" s="213"/>
      <c r="Q20" s="213"/>
      <c r="R20" s="213"/>
      <c r="S20" s="213"/>
      <c r="T20" s="213"/>
    </row>
    <row r="21" spans="3:20" x14ac:dyDescent="0.25">
      <c r="O21" s="213"/>
      <c r="P21" s="213"/>
      <c r="Q21" s="213"/>
      <c r="R21" s="213"/>
      <c r="S21" s="213"/>
      <c r="T21" s="213"/>
    </row>
    <row r="22" spans="3:20" x14ac:dyDescent="0.25">
      <c r="O22" s="213"/>
      <c r="P22" s="213"/>
      <c r="Q22" s="213"/>
      <c r="R22" s="213"/>
      <c r="S22" s="213"/>
      <c r="T22" s="213"/>
    </row>
    <row r="24" spans="3:20" x14ac:dyDescent="0.25">
      <c r="G24" s="3" t="s">
        <v>13</v>
      </c>
    </row>
    <row r="25" spans="3:20" x14ac:dyDescent="0.25">
      <c r="G25" s="3" t="s">
        <v>13</v>
      </c>
    </row>
  </sheetData>
  <mergeCells count="2">
    <mergeCell ref="C14:D16"/>
    <mergeCell ref="C17:D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9" sqref="G9"/>
    </sheetView>
  </sheetViews>
  <sheetFormatPr defaultRowHeight="15" x14ac:dyDescent="0.25"/>
  <cols>
    <col min="1" max="1" width="11.7109375" customWidth="1"/>
    <col min="4" max="4" width="19.28515625" customWidth="1"/>
    <col min="6" max="6" width="11.28515625" customWidth="1"/>
    <col min="7" max="7" width="10" bestFit="1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362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42682</v>
      </c>
      <c r="B4" s="412" t="s">
        <v>539</v>
      </c>
      <c r="C4" s="413">
        <v>4</v>
      </c>
      <c r="D4" s="412" t="s">
        <v>540</v>
      </c>
      <c r="E4" s="57">
        <v>7704</v>
      </c>
      <c r="F4" s="387">
        <v>187344.19500000001</v>
      </c>
      <c r="G4" s="387">
        <v>24.317782320872276</v>
      </c>
      <c r="H4" s="357"/>
      <c r="I4" s="278"/>
      <c r="J4" s="360"/>
    </row>
    <row r="5" spans="1:10" x14ac:dyDescent="0.25">
      <c r="A5" s="4"/>
      <c r="B5" s="2"/>
      <c r="C5" s="5"/>
      <c r="D5" s="28"/>
      <c r="E5" s="57"/>
      <c r="F5" s="15"/>
      <c r="G5" s="15"/>
      <c r="H5" s="358"/>
      <c r="I5" s="278"/>
      <c r="J5" s="19"/>
    </row>
    <row r="6" spans="1:10" x14ac:dyDescent="0.25">
      <c r="A6" s="4"/>
      <c r="B6" s="2"/>
      <c r="C6" s="5"/>
      <c r="D6" s="28"/>
      <c r="E6" s="57"/>
      <c r="F6" s="15"/>
      <c r="G6" s="15"/>
      <c r="H6" s="358"/>
      <c r="I6" s="278"/>
      <c r="J6" s="19"/>
    </row>
    <row r="7" spans="1:10" x14ac:dyDescent="0.25">
      <c r="A7" s="4"/>
      <c r="B7" s="2"/>
      <c r="C7" s="5"/>
      <c r="D7" s="28"/>
      <c r="E7" s="57"/>
      <c r="F7" s="15"/>
      <c r="G7" s="15"/>
      <c r="H7" s="358"/>
      <c r="I7" s="278"/>
      <c r="J7" s="19"/>
    </row>
    <row r="8" spans="1:10" x14ac:dyDescent="0.25">
      <c r="A8" s="4"/>
      <c r="B8" s="2"/>
      <c r="C8" s="5"/>
      <c r="D8" s="28"/>
      <c r="E8" s="63"/>
      <c r="F8" s="64"/>
      <c r="G8" s="64"/>
      <c r="H8" s="359"/>
      <c r="I8" s="278"/>
      <c r="J8" s="19"/>
    </row>
    <row r="9" spans="1:10" x14ac:dyDescent="0.25">
      <c r="A9" s="213"/>
      <c r="B9" s="213"/>
      <c r="C9" s="213"/>
      <c r="D9" s="213"/>
      <c r="E9" s="68" t="s">
        <v>306</v>
      </c>
      <c r="F9" s="69" t="s">
        <v>4</v>
      </c>
      <c r="G9" s="70"/>
      <c r="H9" s="68" t="s">
        <v>306</v>
      </c>
      <c r="I9" s="69" t="s">
        <v>4</v>
      </c>
      <c r="J9" s="94"/>
    </row>
    <row r="10" spans="1:10" x14ac:dyDescent="0.25">
      <c r="A10" s="213"/>
      <c r="B10" s="213"/>
      <c r="C10" s="213"/>
      <c r="D10" s="213"/>
      <c r="E10" s="63">
        <f>SUM(E4:E8)</f>
        <v>7704</v>
      </c>
      <c r="F10" s="63">
        <f>SUM(F4:F8)</f>
        <v>187344.19500000001</v>
      </c>
      <c r="G10" s="64"/>
      <c r="H10" s="63">
        <f>SUM(H4:H8)</f>
        <v>0</v>
      </c>
      <c r="I10" s="63">
        <f>SUM(I4:I8)</f>
        <v>0</v>
      </c>
      <c r="J10" s="361"/>
    </row>
    <row r="11" spans="1:10" ht="21" x14ac:dyDescent="0.35">
      <c r="A11" s="213"/>
      <c r="B11" s="213"/>
      <c r="C11" s="213"/>
      <c r="D11" s="213"/>
      <c r="E11" s="213"/>
      <c r="F11" s="213"/>
      <c r="G11" s="213"/>
      <c r="H11" s="15"/>
      <c r="I11" s="15"/>
      <c r="J11" s="29"/>
    </row>
    <row r="12" spans="1:10" ht="18.75" x14ac:dyDescent="0.3">
      <c r="A12" s="79" t="s">
        <v>314</v>
      </c>
      <c r="B12" s="80"/>
      <c r="C12" s="80"/>
      <c r="D12" s="80"/>
      <c r="E12" s="79" t="s">
        <v>308</v>
      </c>
      <c r="F12" s="81"/>
      <c r="G12" s="364" t="s">
        <v>309</v>
      </c>
      <c r="H12" s="362"/>
      <c r="I12" s="362"/>
      <c r="J12" s="362"/>
    </row>
    <row r="13" spans="1:10" ht="18.75" x14ac:dyDescent="0.3">
      <c r="A13" s="82" t="s">
        <v>315</v>
      </c>
      <c r="B13" s="83"/>
      <c r="C13" s="83"/>
      <c r="D13" s="83"/>
      <c r="E13" s="82">
        <f>COUNTA(E4:E8)</f>
        <v>1</v>
      </c>
      <c r="F13" s="84"/>
      <c r="G13" s="365">
        <f>ROUND(F10/E10,2)</f>
        <v>24.32</v>
      </c>
      <c r="H13" s="363"/>
      <c r="I13" s="363"/>
      <c r="J13" s="363"/>
    </row>
    <row r="14" spans="1:10" ht="18.75" x14ac:dyDescent="0.3">
      <c r="A14" s="82" t="s">
        <v>316</v>
      </c>
      <c r="B14" s="83"/>
      <c r="C14" s="83"/>
      <c r="D14" s="83"/>
      <c r="E14" s="82">
        <f>COUNTA(H4:H8)</f>
        <v>0</v>
      </c>
      <c r="F14" s="84"/>
      <c r="G14" s="365" t="e">
        <f>ROUND(I10/H10,2)</f>
        <v>#DIV/0!</v>
      </c>
      <c r="H14" s="363"/>
      <c r="I14" s="363"/>
      <c r="J14" s="363"/>
    </row>
    <row r="15" spans="1:10" ht="18.75" x14ac:dyDescent="0.3">
      <c r="A15" s="82" t="s">
        <v>317</v>
      </c>
      <c r="B15" s="83"/>
      <c r="C15" s="83"/>
      <c r="D15" s="83"/>
      <c r="E15" s="82">
        <f>SUM(E13:E14)</f>
        <v>1</v>
      </c>
      <c r="F15" s="84"/>
      <c r="G15" s="365" t="e">
        <f>SUM(G13:G14)</f>
        <v>#DIV/0!</v>
      </c>
      <c r="H15" s="363"/>
      <c r="I15" s="363"/>
      <c r="J15" s="363"/>
    </row>
  </sheetData>
  <mergeCells count="2">
    <mergeCell ref="E2:G2"/>
    <mergeCell ref="H2:J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I24" sqref="I24"/>
    </sheetView>
  </sheetViews>
  <sheetFormatPr defaultRowHeight="15" x14ac:dyDescent="0.25"/>
  <cols>
    <col min="1" max="1" width="11.85546875" customWidth="1"/>
    <col min="6" max="6" width="25.7109375" customWidth="1"/>
    <col min="7" max="7" width="10.7109375" customWidth="1"/>
    <col min="8" max="8" width="15.7109375" customWidth="1"/>
    <col min="9" max="9" width="10" bestFit="1" customWidth="1"/>
    <col min="10" max="10" width="10.42578125" customWidth="1"/>
    <col min="11" max="11" width="15.5703125" customWidth="1"/>
  </cols>
  <sheetData>
    <row r="1" spans="1:12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21" x14ac:dyDescent="0.35">
      <c r="A2" s="10" t="s">
        <v>363</v>
      </c>
      <c r="B2" s="9"/>
      <c r="C2" s="9"/>
      <c r="D2" s="9"/>
      <c r="E2" s="9"/>
      <c r="F2" s="9"/>
      <c r="G2" s="446" t="s">
        <v>304</v>
      </c>
      <c r="H2" s="447"/>
      <c r="I2" s="447"/>
      <c r="J2" s="450" t="s">
        <v>305</v>
      </c>
      <c r="K2" s="450"/>
      <c r="L2" s="451"/>
    </row>
    <row r="3" spans="1:12" ht="30" x14ac:dyDescent="0.25">
      <c r="A3" s="13" t="s">
        <v>299</v>
      </c>
      <c r="B3" s="13" t="s">
        <v>281</v>
      </c>
      <c r="C3" s="222" t="s">
        <v>302</v>
      </c>
      <c r="D3" s="222" t="s">
        <v>284</v>
      </c>
      <c r="E3" s="13" t="s">
        <v>303</v>
      </c>
      <c r="F3" s="51" t="s">
        <v>2</v>
      </c>
      <c r="G3" s="53" t="s">
        <v>3</v>
      </c>
      <c r="H3" s="8" t="s">
        <v>4</v>
      </c>
      <c r="I3" s="8" t="s">
        <v>5</v>
      </c>
      <c r="J3" s="52" t="s">
        <v>3</v>
      </c>
      <c r="K3" s="8" t="s">
        <v>4</v>
      </c>
      <c r="L3" s="8" t="s">
        <v>5</v>
      </c>
    </row>
    <row r="4" spans="1:12" x14ac:dyDescent="0.25">
      <c r="A4" s="411">
        <v>42437</v>
      </c>
      <c r="B4" s="412" t="s">
        <v>541</v>
      </c>
      <c r="C4" s="38"/>
      <c r="D4" s="38"/>
      <c r="E4" s="413">
        <v>2</v>
      </c>
      <c r="F4" s="412" t="s">
        <v>542</v>
      </c>
      <c r="G4" s="57"/>
      <c r="H4" s="15"/>
      <c r="I4" s="15"/>
      <c r="J4" s="357">
        <v>7989.47</v>
      </c>
      <c r="K4" s="278">
        <v>167768.54639999999</v>
      </c>
      <c r="L4" s="436">
        <v>20.99870728453314</v>
      </c>
    </row>
    <row r="5" spans="1:12" x14ac:dyDescent="0.25">
      <c r="A5" s="411">
        <v>42437</v>
      </c>
      <c r="B5" s="412" t="s">
        <v>543</v>
      </c>
      <c r="C5" s="412" t="s">
        <v>13</v>
      </c>
      <c r="D5" s="412" t="s">
        <v>13</v>
      </c>
      <c r="E5" s="413">
        <v>2</v>
      </c>
      <c r="F5" s="412" t="s">
        <v>544</v>
      </c>
      <c r="G5" s="57"/>
      <c r="H5" s="15"/>
      <c r="I5" s="15"/>
      <c r="J5" s="358">
        <v>6725.88</v>
      </c>
      <c r="K5" s="278">
        <v>123532.095</v>
      </c>
      <c r="L5" s="395">
        <v>18.366681705939669</v>
      </c>
    </row>
    <row r="6" spans="1:12" ht="30" x14ac:dyDescent="0.25">
      <c r="A6" s="411">
        <v>42500</v>
      </c>
      <c r="B6" s="412" t="s">
        <v>545</v>
      </c>
      <c r="C6" s="412" t="s">
        <v>13</v>
      </c>
      <c r="D6" s="412" t="s">
        <v>13</v>
      </c>
      <c r="E6" s="413">
        <v>17</v>
      </c>
      <c r="F6" s="438" t="s">
        <v>546</v>
      </c>
      <c r="G6" s="439">
        <v>42667.63</v>
      </c>
      <c r="H6" s="414">
        <v>841605.10970000003</v>
      </c>
      <c r="I6" s="414">
        <v>19.724674918055285</v>
      </c>
      <c r="J6" s="358"/>
      <c r="K6" s="278"/>
      <c r="L6" s="19"/>
    </row>
    <row r="7" spans="1:12" x14ac:dyDescent="0.25">
      <c r="A7" s="411">
        <v>42682</v>
      </c>
      <c r="B7" s="412" t="s">
        <v>547</v>
      </c>
      <c r="C7" s="412" t="s">
        <v>13</v>
      </c>
      <c r="D7" s="412" t="s">
        <v>13</v>
      </c>
      <c r="E7" s="413">
        <v>2</v>
      </c>
      <c r="F7" s="412" t="s">
        <v>548</v>
      </c>
      <c r="G7" s="57">
        <v>11394.96</v>
      </c>
      <c r="H7" s="387">
        <v>238584.68359999999</v>
      </c>
      <c r="I7" s="387">
        <v>20.937737773355973</v>
      </c>
      <c r="J7" s="358"/>
      <c r="K7" s="278"/>
      <c r="L7" s="19"/>
    </row>
    <row r="8" spans="1:12" s="213" customFormat="1" x14ac:dyDescent="0.25">
      <c r="A8" s="411">
        <v>42682</v>
      </c>
      <c r="B8" s="412" t="s">
        <v>549</v>
      </c>
      <c r="C8" s="412" t="s">
        <v>13</v>
      </c>
      <c r="D8" s="412" t="s">
        <v>13</v>
      </c>
      <c r="E8" s="413">
        <v>2</v>
      </c>
      <c r="F8" s="412" t="s">
        <v>548</v>
      </c>
      <c r="G8" s="57">
        <v>11268.87</v>
      </c>
      <c r="H8" s="387">
        <v>177904.18599999999</v>
      </c>
      <c r="I8" s="387">
        <v>15.787224819341654</v>
      </c>
      <c r="J8" s="440"/>
      <c r="K8" s="416"/>
      <c r="L8" s="19"/>
    </row>
    <row r="9" spans="1:12" s="213" customFormat="1" x14ac:dyDescent="0.25">
      <c r="A9" s="411">
        <v>42682</v>
      </c>
      <c r="B9" s="412" t="s">
        <v>550</v>
      </c>
      <c r="C9" s="412" t="s">
        <v>13</v>
      </c>
      <c r="D9" s="412" t="s">
        <v>13</v>
      </c>
      <c r="E9" s="413">
        <v>3</v>
      </c>
      <c r="F9" s="412" t="s">
        <v>551</v>
      </c>
      <c r="G9" s="57">
        <v>31874</v>
      </c>
      <c r="H9" s="387">
        <v>422323.53279999999</v>
      </c>
      <c r="I9" s="387">
        <v>13.24978141431888</v>
      </c>
      <c r="J9" s="440"/>
      <c r="K9" s="416"/>
      <c r="L9" s="19"/>
    </row>
    <row r="10" spans="1:12" s="213" customFormat="1" x14ac:dyDescent="0.25">
      <c r="A10" s="411">
        <v>42682</v>
      </c>
      <c r="B10" s="412" t="s">
        <v>552</v>
      </c>
      <c r="C10" s="412" t="s">
        <v>13</v>
      </c>
      <c r="D10" s="412" t="s">
        <v>13</v>
      </c>
      <c r="E10" s="413">
        <v>4</v>
      </c>
      <c r="F10" s="412" t="s">
        <v>553</v>
      </c>
      <c r="G10" s="57"/>
      <c r="H10" s="387"/>
      <c r="I10" s="387"/>
      <c r="J10" s="440">
        <v>20565.599999999999</v>
      </c>
      <c r="K10" s="416">
        <v>319845.62959999999</v>
      </c>
      <c r="L10" s="395">
        <v>15.552458264051571</v>
      </c>
    </row>
    <row r="11" spans="1:12" s="213" customFormat="1" x14ac:dyDescent="0.25">
      <c r="A11" s="411">
        <v>42717</v>
      </c>
      <c r="B11" s="412" t="s">
        <v>554</v>
      </c>
      <c r="C11" s="412" t="s">
        <v>13</v>
      </c>
      <c r="D11" s="412" t="s">
        <v>13</v>
      </c>
      <c r="E11" s="413">
        <v>2</v>
      </c>
      <c r="F11" s="412" t="s">
        <v>555</v>
      </c>
      <c r="G11" s="57"/>
      <c r="H11" s="387"/>
      <c r="I11" s="387"/>
      <c r="J11" s="440">
        <v>10355.51</v>
      </c>
      <c r="K11" s="416">
        <v>170323.21</v>
      </c>
      <c r="L11" s="395">
        <v>16.447593006515817</v>
      </c>
    </row>
    <row r="12" spans="1:12" s="213" customFormat="1" x14ac:dyDescent="0.25">
      <c r="A12" s="411">
        <v>42717</v>
      </c>
      <c r="B12" s="412" t="s">
        <v>556</v>
      </c>
      <c r="C12" s="412" t="s">
        <v>13</v>
      </c>
      <c r="D12" s="412" t="s">
        <v>13</v>
      </c>
      <c r="E12" s="413">
        <v>2</v>
      </c>
      <c r="F12" s="412" t="s">
        <v>555</v>
      </c>
      <c r="G12" s="57"/>
      <c r="H12" s="387"/>
      <c r="I12" s="387"/>
      <c r="J12" s="440">
        <v>8152.21</v>
      </c>
      <c r="K12" s="416">
        <v>125380.5564</v>
      </c>
      <c r="L12" s="395">
        <v>15.379946910197257</v>
      </c>
    </row>
    <row r="13" spans="1:12" s="213" customFormat="1" x14ac:dyDescent="0.25">
      <c r="A13" s="411">
        <v>42717</v>
      </c>
      <c r="B13" s="412" t="s">
        <v>557</v>
      </c>
      <c r="C13" s="412" t="s">
        <v>13</v>
      </c>
      <c r="D13" s="412" t="s">
        <v>13</v>
      </c>
      <c r="E13" s="413">
        <v>2</v>
      </c>
      <c r="F13" s="412" t="s">
        <v>555</v>
      </c>
      <c r="G13" s="57"/>
      <c r="H13" s="387"/>
      <c r="I13" s="387"/>
      <c r="J13" s="440">
        <v>10355.51</v>
      </c>
      <c r="K13" s="416">
        <v>170323.21</v>
      </c>
      <c r="L13" s="395">
        <v>16.447593006515817</v>
      </c>
    </row>
    <row r="14" spans="1:12" s="213" customFormat="1" x14ac:dyDescent="0.25">
      <c r="A14" s="411">
        <v>42717</v>
      </c>
      <c r="B14" s="412" t="s">
        <v>558</v>
      </c>
      <c r="C14" s="412" t="s">
        <v>13</v>
      </c>
      <c r="D14" s="412" t="s">
        <v>13</v>
      </c>
      <c r="E14" s="413">
        <v>2</v>
      </c>
      <c r="F14" s="412" t="s">
        <v>555</v>
      </c>
      <c r="G14" s="57"/>
      <c r="H14" s="387"/>
      <c r="I14" s="387"/>
      <c r="J14" s="440">
        <v>8152.95</v>
      </c>
      <c r="K14" s="416">
        <v>125380.5564</v>
      </c>
      <c r="L14" s="395">
        <v>15.378550511946823</v>
      </c>
    </row>
    <row r="15" spans="1:12" s="213" customFormat="1" x14ac:dyDescent="0.25">
      <c r="A15" s="433">
        <v>42717</v>
      </c>
      <c r="B15" s="434" t="s">
        <v>559</v>
      </c>
      <c r="C15" s="434" t="s">
        <v>13</v>
      </c>
      <c r="D15" s="434" t="s">
        <v>13</v>
      </c>
      <c r="E15" s="435">
        <v>2</v>
      </c>
      <c r="F15" s="434" t="s">
        <v>560</v>
      </c>
      <c r="G15" s="57"/>
      <c r="H15" s="387"/>
      <c r="I15" s="387"/>
      <c r="J15" s="439">
        <v>8152.21</v>
      </c>
      <c r="K15" s="414">
        <v>125380.5564</v>
      </c>
      <c r="L15" s="441">
        <v>15.379946910197299</v>
      </c>
    </row>
    <row r="16" spans="1:12" x14ac:dyDescent="0.25">
      <c r="A16" s="4"/>
      <c r="B16" s="2"/>
      <c r="C16" s="38"/>
      <c r="D16" s="38"/>
      <c r="E16" s="5"/>
      <c r="F16" s="28"/>
      <c r="G16" s="63"/>
      <c r="H16" s="64"/>
      <c r="I16" s="64"/>
      <c r="J16" s="359"/>
      <c r="K16" s="278"/>
      <c r="L16" s="19"/>
    </row>
    <row r="17" spans="1:12" x14ac:dyDescent="0.25">
      <c r="A17" s="213"/>
      <c r="B17" s="213"/>
      <c r="C17" s="213"/>
      <c r="D17" s="213"/>
      <c r="E17" s="213"/>
      <c r="F17" s="213"/>
      <c r="G17" s="68" t="s">
        <v>306</v>
      </c>
      <c r="H17" s="69" t="s">
        <v>4</v>
      </c>
      <c r="I17" s="70"/>
      <c r="J17" s="68" t="s">
        <v>306</v>
      </c>
      <c r="K17" s="69" t="s">
        <v>4</v>
      </c>
      <c r="L17" s="94"/>
    </row>
    <row r="18" spans="1:12" x14ac:dyDescent="0.25">
      <c r="A18" s="213"/>
      <c r="B18" s="213"/>
      <c r="C18" s="213"/>
      <c r="D18" s="213"/>
      <c r="E18" s="213"/>
      <c r="F18" s="213"/>
      <c r="G18" s="63">
        <f>SUM(G4:G16)</f>
        <v>97205.459999999992</v>
      </c>
      <c r="H18" s="417">
        <f>SUM(H4:H16)</f>
        <v>1680417.5120999999</v>
      </c>
      <c r="I18" s="64"/>
      <c r="J18" s="63">
        <f>SUM(J4:J16)</f>
        <v>80449.340000000011</v>
      </c>
      <c r="K18" s="437">
        <f>SUM(K4:K16)</f>
        <v>1327934.3602</v>
      </c>
      <c r="L18" s="361"/>
    </row>
    <row r="19" spans="1:12" ht="21" x14ac:dyDescent="0.35">
      <c r="A19" s="213"/>
      <c r="B19" s="213"/>
      <c r="C19" s="213"/>
      <c r="D19" s="213"/>
      <c r="E19" s="213"/>
      <c r="F19" s="213"/>
      <c r="G19" s="213"/>
      <c r="H19" s="213"/>
      <c r="I19" s="213"/>
      <c r="J19" s="15"/>
      <c r="K19" s="15"/>
      <c r="L19" s="29"/>
    </row>
    <row r="20" spans="1:12" ht="18.75" x14ac:dyDescent="0.3">
      <c r="A20" s="79" t="s">
        <v>314</v>
      </c>
      <c r="B20" s="80"/>
      <c r="C20" s="80"/>
      <c r="D20" s="80"/>
      <c r="E20" s="80"/>
      <c r="F20" s="80"/>
      <c r="G20" s="79" t="s">
        <v>308</v>
      </c>
      <c r="H20" s="81"/>
      <c r="I20" s="364" t="s">
        <v>309</v>
      </c>
      <c r="J20" s="362"/>
      <c r="K20" s="362"/>
      <c r="L20" s="362"/>
    </row>
    <row r="21" spans="1:12" ht="18.75" x14ac:dyDescent="0.3">
      <c r="A21" s="82" t="s">
        <v>315</v>
      </c>
      <c r="B21" s="83"/>
      <c r="C21" s="83"/>
      <c r="D21" s="83"/>
      <c r="E21" s="83"/>
      <c r="F21" s="83"/>
      <c r="G21" s="82">
        <f>COUNTA(G4:G16)</f>
        <v>4</v>
      </c>
      <c r="H21" s="84"/>
      <c r="I21" s="365">
        <f>ROUND(H18/G18,2)</f>
        <v>17.29</v>
      </c>
      <c r="J21" s="363"/>
      <c r="K21" s="363"/>
      <c r="L21" s="363"/>
    </row>
    <row r="22" spans="1:12" ht="18.75" x14ac:dyDescent="0.3">
      <c r="A22" s="82" t="s">
        <v>316</v>
      </c>
      <c r="B22" s="83"/>
      <c r="C22" s="83"/>
      <c r="D22" s="83"/>
      <c r="E22" s="83"/>
      <c r="F22" s="83"/>
      <c r="G22" s="82">
        <f>COUNTA(J4:J16)</f>
        <v>8</v>
      </c>
      <c r="H22" s="84"/>
      <c r="I22" s="365">
        <f>ROUND(K18/J18,2)</f>
        <v>16.510000000000002</v>
      </c>
      <c r="J22" s="363"/>
      <c r="K22" s="363"/>
      <c r="L22" s="363"/>
    </row>
    <row r="23" spans="1:12" ht="18.75" x14ac:dyDescent="0.3">
      <c r="A23" s="82" t="s">
        <v>317</v>
      </c>
      <c r="B23" s="83"/>
      <c r="C23" s="83"/>
      <c r="D23" s="83"/>
      <c r="E23" s="83"/>
      <c r="F23" s="83"/>
      <c r="G23" s="82">
        <f>SUM(G21:G22)</f>
        <v>12</v>
      </c>
      <c r="H23" s="84"/>
      <c r="I23" s="365">
        <f>ROUND((H18+K18)/(G18+J18),2)</f>
        <v>16.93</v>
      </c>
      <c r="J23" s="363"/>
      <c r="K23" s="363"/>
      <c r="L23" s="363"/>
    </row>
  </sheetData>
  <mergeCells count="2"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workbookViewId="0">
      <selection activeCell="I9" sqref="I9"/>
    </sheetView>
  </sheetViews>
  <sheetFormatPr defaultRowHeight="15" x14ac:dyDescent="0.25"/>
  <cols>
    <col min="1" max="1" width="11" customWidth="1"/>
    <col min="2" max="2" width="12.85546875" bestFit="1" customWidth="1"/>
    <col min="3" max="3" width="10.7109375" bestFit="1" customWidth="1"/>
    <col min="4" max="4" width="14.42578125" customWidth="1"/>
    <col min="5" max="5" width="10.5703125" bestFit="1" customWidth="1"/>
    <col min="6" max="6" width="13.42578125" bestFit="1" customWidth="1"/>
    <col min="7" max="7" width="11.7109375" bestFit="1" customWidth="1"/>
    <col min="8" max="8" width="11.5703125" bestFit="1" customWidth="1"/>
    <col min="9" max="9" width="10.28515625" customWidth="1"/>
    <col min="10" max="10" width="15.42578125" bestFit="1" customWidth="1"/>
    <col min="11" max="11" width="14.140625" bestFit="1" customWidth="1"/>
    <col min="12" max="12" width="14.85546875" bestFit="1" customWidth="1"/>
    <col min="13" max="13" width="12.7109375" bestFit="1" customWidth="1"/>
    <col min="14" max="14" width="10.140625" customWidth="1"/>
    <col min="15" max="15" width="15.42578125" bestFit="1" customWidth="1"/>
    <col min="18" max="18" width="11.140625" bestFit="1" customWidth="1"/>
  </cols>
  <sheetData>
    <row r="1" spans="1:19" ht="26.25" x14ac:dyDescent="0.4">
      <c r="A1" s="11" t="s">
        <v>282</v>
      </c>
    </row>
    <row r="2" spans="1:19" ht="21" x14ac:dyDescent="0.35">
      <c r="A2" s="10" t="s">
        <v>283</v>
      </c>
      <c r="B2" s="9"/>
      <c r="C2" s="9"/>
      <c r="D2" s="9"/>
      <c r="E2" s="9"/>
      <c r="F2" s="9"/>
      <c r="G2" s="446" t="s">
        <v>304</v>
      </c>
      <c r="H2" s="447"/>
      <c r="I2" s="447"/>
      <c r="J2" s="447"/>
      <c r="K2" s="448"/>
      <c r="L2" s="450" t="s">
        <v>305</v>
      </c>
      <c r="M2" s="450"/>
      <c r="N2" s="450"/>
      <c r="O2" s="450"/>
      <c r="P2" s="451"/>
    </row>
    <row r="3" spans="1:19" s="49" customFormat="1" ht="30" x14ac:dyDescent="0.25">
      <c r="A3" s="13" t="s">
        <v>299</v>
      </c>
      <c r="B3" s="13" t="s">
        <v>281</v>
      </c>
      <c r="C3" s="13" t="s">
        <v>302</v>
      </c>
      <c r="D3" s="13" t="s">
        <v>284</v>
      </c>
      <c r="E3" s="13" t="s">
        <v>303</v>
      </c>
      <c r="F3" s="51" t="s">
        <v>2</v>
      </c>
      <c r="G3" s="53" t="s">
        <v>3</v>
      </c>
      <c r="H3" s="8" t="s">
        <v>4</v>
      </c>
      <c r="I3" s="8" t="s">
        <v>5</v>
      </c>
      <c r="J3" s="39" t="s">
        <v>311</v>
      </c>
      <c r="K3" s="54" t="s">
        <v>6</v>
      </c>
      <c r="L3" s="52" t="s">
        <v>3</v>
      </c>
      <c r="M3" s="8" t="s">
        <v>4</v>
      </c>
      <c r="N3" s="8" t="s">
        <v>5</v>
      </c>
      <c r="O3" s="39" t="s">
        <v>311</v>
      </c>
      <c r="P3" s="54" t="s">
        <v>6</v>
      </c>
      <c r="R3" s="213"/>
    </row>
    <row r="4" spans="1:19" x14ac:dyDescent="0.25">
      <c r="A4" s="4">
        <v>42381</v>
      </c>
      <c r="B4" s="2" t="s">
        <v>72</v>
      </c>
      <c r="C4" s="3" t="s">
        <v>12</v>
      </c>
      <c r="D4" s="3" t="s">
        <v>9</v>
      </c>
      <c r="E4" s="5">
        <v>3</v>
      </c>
      <c r="F4" s="28" t="s">
        <v>73</v>
      </c>
      <c r="G4" s="57"/>
      <c r="H4" s="379"/>
      <c r="I4" s="15"/>
      <c r="J4" s="15"/>
      <c r="K4" s="58"/>
      <c r="L4" s="16">
        <v>4298.12</v>
      </c>
      <c r="M4" s="278">
        <v>475305.59139999998</v>
      </c>
      <c r="N4" s="7">
        <f>M4/L4</f>
        <v>110.58453263287204</v>
      </c>
      <c r="O4" s="66">
        <v>207321.8</v>
      </c>
      <c r="P4" s="56">
        <v>48.235459770180199</v>
      </c>
      <c r="R4" s="213"/>
    </row>
    <row r="5" spans="1:19" x14ac:dyDescent="0.25">
      <c r="A5" s="4">
        <v>42381</v>
      </c>
      <c r="B5" s="2" t="s">
        <v>74</v>
      </c>
      <c r="C5" s="3" t="s">
        <v>8</v>
      </c>
      <c r="D5" s="3" t="s">
        <v>9</v>
      </c>
      <c r="E5" s="5">
        <v>2</v>
      </c>
      <c r="F5" s="28" t="s">
        <v>75</v>
      </c>
      <c r="G5" s="57"/>
      <c r="H5" s="379"/>
      <c r="I5" s="15"/>
      <c r="J5" s="15"/>
      <c r="K5" s="58"/>
      <c r="L5" s="16">
        <v>4033.25</v>
      </c>
      <c r="M5" s="278">
        <v>373032.44809999998</v>
      </c>
      <c r="N5" s="7">
        <f t="shared" ref="N5:N7" si="0">M5/L5</f>
        <v>92.489294762288466</v>
      </c>
      <c r="O5" s="66">
        <v>218137.55</v>
      </c>
      <c r="P5" s="56">
        <v>54.084807537345803</v>
      </c>
      <c r="R5" s="213"/>
    </row>
    <row r="6" spans="1:19" x14ac:dyDescent="0.25">
      <c r="A6" s="4">
        <v>42472</v>
      </c>
      <c r="B6" s="2" t="s">
        <v>76</v>
      </c>
      <c r="C6" s="3" t="s">
        <v>8</v>
      </c>
      <c r="D6" s="3" t="s">
        <v>9</v>
      </c>
      <c r="E6" s="5">
        <v>3</v>
      </c>
      <c r="F6" s="28" t="s">
        <v>77</v>
      </c>
      <c r="G6" s="57"/>
      <c r="H6" s="379"/>
      <c r="I6" s="15"/>
      <c r="J6" s="15"/>
      <c r="K6" s="58"/>
      <c r="L6" s="16">
        <v>4784.1099999999997</v>
      </c>
      <c r="M6" s="278">
        <v>552277.03099999996</v>
      </c>
      <c r="N6" s="7">
        <f t="shared" si="0"/>
        <v>115.43986885753046</v>
      </c>
      <c r="O6" s="66">
        <v>280560</v>
      </c>
      <c r="P6" s="56">
        <v>58.644138202874402</v>
      </c>
      <c r="R6" s="213"/>
    </row>
    <row r="7" spans="1:19" x14ac:dyDescent="0.25">
      <c r="A7" s="4">
        <v>42563</v>
      </c>
      <c r="B7" s="2" t="s">
        <v>78</v>
      </c>
      <c r="C7" s="3" t="s">
        <v>8</v>
      </c>
      <c r="D7" s="3" t="s">
        <v>9</v>
      </c>
      <c r="E7" s="5">
        <v>3</v>
      </c>
      <c r="F7" s="28" t="s">
        <v>79</v>
      </c>
      <c r="G7" s="57"/>
      <c r="H7" s="379"/>
      <c r="I7" s="15"/>
      <c r="J7" s="15"/>
      <c r="K7" s="58"/>
      <c r="L7" s="16">
        <v>3667.23</v>
      </c>
      <c r="M7" s="278">
        <v>404551.33600000001</v>
      </c>
      <c r="N7" s="7">
        <f t="shared" si="0"/>
        <v>110.31523411403157</v>
      </c>
      <c r="O7" s="66">
        <v>158137.4</v>
      </c>
      <c r="P7" s="56">
        <v>43.121756977943001</v>
      </c>
      <c r="R7" s="213"/>
    </row>
    <row r="8" spans="1:19" s="213" customFormat="1" x14ac:dyDescent="0.25">
      <c r="A8" s="4">
        <v>42717</v>
      </c>
      <c r="B8" s="2" t="s">
        <v>80</v>
      </c>
      <c r="C8" s="3" t="s">
        <v>8</v>
      </c>
      <c r="D8" s="73" t="s">
        <v>9</v>
      </c>
      <c r="E8" s="5">
        <v>3</v>
      </c>
      <c r="F8" s="28" t="s">
        <v>81</v>
      </c>
      <c r="G8" s="57"/>
      <c r="H8" s="379"/>
      <c r="I8" s="15"/>
      <c r="J8" s="15"/>
      <c r="K8" s="58"/>
      <c r="L8" s="366">
        <v>5361.48</v>
      </c>
      <c r="M8" s="368">
        <v>664604.06050000002</v>
      </c>
      <c r="N8" s="86">
        <f>M8/L8</f>
        <v>123.95906736572739</v>
      </c>
      <c r="O8" s="66">
        <v>257005.2</v>
      </c>
      <c r="P8" s="367">
        <v>47.935495597529098</v>
      </c>
      <c r="S8" s="382"/>
    </row>
    <row r="9" spans="1:19" x14ac:dyDescent="0.25">
      <c r="A9" s="373">
        <v>42500</v>
      </c>
      <c r="B9" s="374" t="s">
        <v>367</v>
      </c>
      <c r="C9" s="3"/>
      <c r="D9" s="73"/>
      <c r="E9" s="375">
        <v>3</v>
      </c>
      <c r="F9" s="374" t="s">
        <v>368</v>
      </c>
      <c r="G9" s="97">
        <v>6181.65</v>
      </c>
      <c r="H9" s="380">
        <v>70739.624599999996</v>
      </c>
      <c r="I9" s="376">
        <v>11.4434860785596</v>
      </c>
      <c r="J9" s="376">
        <v>64126</v>
      </c>
      <c r="K9" s="377">
        <v>10.3736059163892</v>
      </c>
      <c r="L9" s="369"/>
      <c r="M9" s="370"/>
      <c r="N9" s="371"/>
      <c r="O9" s="89"/>
      <c r="P9" s="372"/>
      <c r="R9" s="213"/>
    </row>
    <row r="10" spans="1:19" x14ac:dyDescent="0.25">
      <c r="G10" s="102" t="s">
        <v>306</v>
      </c>
      <c r="H10" s="103" t="s">
        <v>312</v>
      </c>
      <c r="I10" s="15"/>
      <c r="J10" s="103" t="s">
        <v>313</v>
      </c>
      <c r="K10" s="58"/>
      <c r="L10" s="102" t="s">
        <v>306</v>
      </c>
      <c r="M10" s="103" t="s">
        <v>312</v>
      </c>
      <c r="N10" s="15"/>
      <c r="O10" s="103" t="s">
        <v>313</v>
      </c>
      <c r="P10" s="58"/>
    </row>
    <row r="11" spans="1:19" x14ac:dyDescent="0.25">
      <c r="G11" s="63">
        <f>SUM(G4:G9)</f>
        <v>6181.65</v>
      </c>
      <c r="H11" s="378">
        <f>SUM(H4:H9)</f>
        <v>70739.624599999996</v>
      </c>
      <c r="I11" s="64"/>
      <c r="J11" s="381">
        <f>SUM(J4:J9)</f>
        <v>64126</v>
      </c>
      <c r="K11" s="65"/>
      <c r="L11" s="63">
        <f>SUM(L4:L9)</f>
        <v>22144.19</v>
      </c>
      <c r="M11" s="71">
        <f>SUM(M4:M9)</f>
        <v>2469770.4670000002</v>
      </c>
      <c r="N11" s="64"/>
      <c r="O11" s="67">
        <f>SUM(O4:O9)</f>
        <v>1121161.95</v>
      </c>
      <c r="P11" s="65"/>
    </row>
    <row r="12" spans="1:19" s="9" customFormat="1" ht="21" x14ac:dyDescent="0.3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9" ht="18.75" x14ac:dyDescent="0.3">
      <c r="A13" s="79" t="s">
        <v>314</v>
      </c>
      <c r="B13" s="80"/>
      <c r="C13" s="80"/>
      <c r="D13" s="80"/>
      <c r="E13" s="80"/>
      <c r="F13" s="80"/>
      <c r="G13" s="79" t="s">
        <v>308</v>
      </c>
      <c r="H13" s="81"/>
      <c r="I13" s="79" t="s">
        <v>309</v>
      </c>
      <c r="J13" s="80"/>
      <c r="K13" s="81"/>
      <c r="L13" s="79" t="s">
        <v>310</v>
      </c>
      <c r="M13" s="80"/>
      <c r="N13" s="81"/>
    </row>
    <row r="14" spans="1:19" ht="18.75" x14ac:dyDescent="0.3">
      <c r="A14" s="82" t="s">
        <v>315</v>
      </c>
      <c r="B14" s="83"/>
      <c r="C14" s="83"/>
      <c r="D14" s="83"/>
      <c r="E14" s="83"/>
      <c r="F14" s="83"/>
      <c r="G14" s="82"/>
      <c r="H14" s="84">
        <f>COUNTA(G4:G9)</f>
        <v>1</v>
      </c>
      <c r="I14" s="82"/>
      <c r="J14" s="83">
        <f>ROUND(H11/G11,2)</f>
        <v>11.44</v>
      </c>
      <c r="K14" s="84"/>
      <c r="L14" s="82"/>
      <c r="M14" s="83">
        <f>ROUND(J11/G11,2)</f>
        <v>10.37</v>
      </c>
      <c r="N14" s="84"/>
    </row>
    <row r="15" spans="1:19" ht="18.75" x14ac:dyDescent="0.3">
      <c r="A15" s="82" t="s">
        <v>316</v>
      </c>
      <c r="B15" s="83"/>
      <c r="C15" s="83"/>
      <c r="D15" s="83"/>
      <c r="E15" s="83"/>
      <c r="F15" s="83"/>
      <c r="G15" s="82"/>
      <c r="H15" s="84">
        <f>COUNTA(L4:L9)</f>
        <v>5</v>
      </c>
      <c r="I15" s="82"/>
      <c r="J15" s="83">
        <f>ROUND(M11/L11,2)</f>
        <v>111.53</v>
      </c>
      <c r="K15" s="90"/>
      <c r="L15" s="82"/>
      <c r="M15" s="83">
        <f>ROUND(O11/L11,2)</f>
        <v>50.63</v>
      </c>
      <c r="N15" s="84"/>
    </row>
    <row r="16" spans="1:19" ht="18.75" x14ac:dyDescent="0.3">
      <c r="A16" s="82" t="s">
        <v>317</v>
      </c>
      <c r="B16" s="83"/>
      <c r="C16" s="83"/>
      <c r="D16" s="83"/>
      <c r="E16" s="83"/>
      <c r="F16" s="83"/>
      <c r="G16" s="82"/>
      <c r="H16" s="84">
        <f>SUM(H14+H15)</f>
        <v>6</v>
      </c>
      <c r="I16" s="82"/>
      <c r="J16" s="83">
        <f>SUM(J14,J15)</f>
        <v>122.97</v>
      </c>
      <c r="K16" s="90"/>
      <c r="L16" s="82"/>
      <c r="M16" s="84">
        <f>SUM(M14,M15)</f>
        <v>61</v>
      </c>
      <c r="N16" s="84"/>
    </row>
  </sheetData>
  <mergeCells count="2">
    <mergeCell ref="G2:K2"/>
    <mergeCell ref="L2:P2"/>
  </mergeCells>
  <pageMargins left="0.7" right="0.7" top="0.75" bottom="0.75" header="0.3" footer="0.3"/>
  <pageSetup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I29" sqref="I29"/>
    </sheetView>
  </sheetViews>
  <sheetFormatPr defaultRowHeight="15" x14ac:dyDescent="0.25"/>
  <cols>
    <col min="1" max="1" width="12.140625" customWidth="1"/>
    <col min="3" max="4" width="9.140625" style="213"/>
    <col min="6" max="6" width="22.42578125" customWidth="1"/>
    <col min="7" max="7" width="14.5703125" bestFit="1" customWidth="1"/>
    <col min="8" max="8" width="14.140625" customWidth="1"/>
    <col min="9" max="9" width="20.42578125" bestFit="1" customWidth="1"/>
    <col min="10" max="10" width="10" bestFit="1" customWidth="1"/>
    <col min="11" max="11" width="13.85546875" customWidth="1"/>
  </cols>
  <sheetData>
    <row r="1" spans="1:13" ht="26.25" x14ac:dyDescent="0.4">
      <c r="A1" s="11" t="s">
        <v>282</v>
      </c>
      <c r="B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21" customHeight="1" x14ac:dyDescent="0.35">
      <c r="A2" s="10" t="s">
        <v>359</v>
      </c>
      <c r="B2" s="9"/>
      <c r="C2" s="9"/>
      <c r="D2" s="9"/>
      <c r="E2" s="9"/>
      <c r="F2" s="9"/>
      <c r="G2" s="446" t="s">
        <v>304</v>
      </c>
      <c r="H2" s="447"/>
      <c r="I2" s="447"/>
      <c r="J2" s="450" t="s">
        <v>305</v>
      </c>
      <c r="K2" s="450"/>
      <c r="L2" s="451"/>
      <c r="M2" s="213"/>
    </row>
    <row r="3" spans="1:13" ht="30" x14ac:dyDescent="0.25">
      <c r="A3" s="13" t="s">
        <v>299</v>
      </c>
      <c r="B3" s="13" t="s">
        <v>281</v>
      </c>
      <c r="C3" s="222" t="s">
        <v>302</v>
      </c>
      <c r="D3" s="222" t="s">
        <v>284</v>
      </c>
      <c r="E3" s="13" t="s">
        <v>303</v>
      </c>
      <c r="F3" s="51" t="s">
        <v>2</v>
      </c>
      <c r="G3" s="53" t="s">
        <v>3</v>
      </c>
      <c r="H3" s="8" t="s">
        <v>4</v>
      </c>
      <c r="I3" s="8" t="s">
        <v>5</v>
      </c>
      <c r="J3" s="52" t="s">
        <v>3</v>
      </c>
      <c r="K3" s="8" t="s">
        <v>4</v>
      </c>
      <c r="L3" s="8" t="s">
        <v>5</v>
      </c>
      <c r="M3" s="49"/>
    </row>
    <row r="4" spans="1:13" ht="30" x14ac:dyDescent="0.25">
      <c r="A4" s="389">
        <v>42381</v>
      </c>
      <c r="B4" s="390" t="s">
        <v>488</v>
      </c>
      <c r="C4" s="390" t="s">
        <v>8</v>
      </c>
      <c r="D4" s="390" t="s">
        <v>64</v>
      </c>
      <c r="E4" s="391">
        <v>3</v>
      </c>
      <c r="F4" s="390" t="s">
        <v>489</v>
      </c>
      <c r="G4" s="57">
        <v>7394.02</v>
      </c>
      <c r="H4" s="387">
        <v>752150.60829999996</v>
      </c>
      <c r="I4" s="387">
        <v>101.72417795910744</v>
      </c>
      <c r="J4" s="357"/>
      <c r="K4" s="278"/>
      <c r="L4" s="360"/>
      <c r="M4" s="213"/>
    </row>
    <row r="5" spans="1:13" s="213" customFormat="1" x14ac:dyDescent="0.25">
      <c r="A5" s="389">
        <v>42381</v>
      </c>
      <c r="B5" s="390" t="s">
        <v>490</v>
      </c>
      <c r="C5" s="390" t="s">
        <v>13</v>
      </c>
      <c r="D5" s="390" t="s">
        <v>13</v>
      </c>
      <c r="E5" s="391">
        <v>3</v>
      </c>
      <c r="F5" s="390" t="s">
        <v>491</v>
      </c>
      <c r="G5" s="57">
        <v>10392.68</v>
      </c>
      <c r="H5" s="387">
        <v>1455895.3981999999</v>
      </c>
      <c r="I5" s="387">
        <v>140.08854712910153</v>
      </c>
      <c r="J5" s="404"/>
      <c r="K5" s="398"/>
      <c r="L5" s="405"/>
    </row>
    <row r="6" spans="1:13" s="213" customFormat="1" x14ac:dyDescent="0.25">
      <c r="A6" s="389">
        <v>42381</v>
      </c>
      <c r="B6" s="390" t="s">
        <v>492</v>
      </c>
      <c r="C6" s="390" t="s">
        <v>13</v>
      </c>
      <c r="D6" s="390" t="s">
        <v>13</v>
      </c>
      <c r="E6" s="391">
        <v>3</v>
      </c>
      <c r="F6" s="390" t="s">
        <v>493</v>
      </c>
      <c r="G6" s="57">
        <v>13371.12</v>
      </c>
      <c r="H6" s="387">
        <v>1123648.8507000001</v>
      </c>
      <c r="I6" s="387">
        <v>84.035506438659525</v>
      </c>
      <c r="J6" s="404"/>
      <c r="K6" s="398"/>
      <c r="L6" s="405"/>
    </row>
    <row r="7" spans="1:13" s="213" customFormat="1" ht="30" x14ac:dyDescent="0.25">
      <c r="A7" s="389">
        <v>42409</v>
      </c>
      <c r="B7" s="390" t="s">
        <v>494</v>
      </c>
      <c r="C7" s="390" t="s">
        <v>8</v>
      </c>
      <c r="D7" s="390" t="s">
        <v>64</v>
      </c>
      <c r="E7" s="391">
        <v>4</v>
      </c>
      <c r="F7" s="390" t="s">
        <v>495</v>
      </c>
      <c r="G7" s="57"/>
      <c r="H7" s="15"/>
      <c r="I7" s="15"/>
      <c r="J7" s="406">
        <v>7029.75</v>
      </c>
      <c r="K7" s="386">
        <v>697660.74690000003</v>
      </c>
      <c r="L7" s="407">
        <v>99.244033841886278</v>
      </c>
    </row>
    <row r="8" spans="1:13" s="213" customFormat="1" x14ac:dyDescent="0.25">
      <c r="A8" s="383">
        <v>42409</v>
      </c>
      <c r="B8" s="384" t="s">
        <v>496</v>
      </c>
      <c r="C8" s="384" t="s">
        <v>13</v>
      </c>
      <c r="D8" s="384" t="s">
        <v>13</v>
      </c>
      <c r="E8" s="385">
        <v>3</v>
      </c>
      <c r="F8" s="384" t="s">
        <v>497</v>
      </c>
      <c r="G8" s="57">
        <v>6248.77</v>
      </c>
      <c r="H8" s="387">
        <v>575384.89919999999</v>
      </c>
      <c r="I8" s="387">
        <v>92.079704870169365</v>
      </c>
      <c r="J8" s="404"/>
      <c r="K8" s="398"/>
      <c r="L8" s="405"/>
    </row>
    <row r="9" spans="1:13" s="213" customFormat="1" x14ac:dyDescent="0.25">
      <c r="A9" s="383">
        <v>42563</v>
      </c>
      <c r="B9" s="384" t="s">
        <v>498</v>
      </c>
      <c r="C9" s="384" t="s">
        <v>13</v>
      </c>
      <c r="D9" s="384" t="s">
        <v>13</v>
      </c>
      <c r="E9" s="385">
        <v>4</v>
      </c>
      <c r="F9" s="384" t="s">
        <v>499</v>
      </c>
      <c r="G9" s="57">
        <v>12087.17</v>
      </c>
      <c r="H9" s="387">
        <v>891528.22849999997</v>
      </c>
      <c r="I9" s="387">
        <v>73.758227464523245</v>
      </c>
      <c r="J9" s="404"/>
      <c r="K9" s="398"/>
      <c r="L9" s="405"/>
    </row>
    <row r="10" spans="1:13" s="213" customFormat="1" x14ac:dyDescent="0.25">
      <c r="A10" s="383">
        <v>42563</v>
      </c>
      <c r="B10" s="384" t="s">
        <v>500</v>
      </c>
      <c r="C10" s="384" t="s">
        <v>13</v>
      </c>
      <c r="D10" s="384" t="s">
        <v>13</v>
      </c>
      <c r="E10" s="385">
        <v>4</v>
      </c>
      <c r="F10" s="409" t="s">
        <v>499</v>
      </c>
      <c r="G10" s="410">
        <v>12087.17</v>
      </c>
      <c r="H10" s="408">
        <v>835840.48759999999</v>
      </c>
      <c r="I10" s="386">
        <v>69.151049666913408</v>
      </c>
      <c r="J10" s="404"/>
      <c r="K10" s="398"/>
      <c r="L10" s="405"/>
    </row>
    <row r="11" spans="1:13" s="213" customFormat="1" x14ac:dyDescent="0.25">
      <c r="A11" s="383">
        <v>42563</v>
      </c>
      <c r="B11" s="384" t="s">
        <v>501</v>
      </c>
      <c r="C11" s="384" t="s">
        <v>13</v>
      </c>
      <c r="D11" s="384" t="s">
        <v>13</v>
      </c>
      <c r="E11" s="385">
        <v>3</v>
      </c>
      <c r="F11" s="384" t="s">
        <v>502</v>
      </c>
      <c r="G11" s="57">
        <v>10623.76</v>
      </c>
      <c r="H11" s="387">
        <v>995829.75719999999</v>
      </c>
      <c r="I11" s="387">
        <v>93.736095240234846</v>
      </c>
      <c r="J11" s="404"/>
      <c r="K11" s="398"/>
      <c r="L11" s="405"/>
    </row>
    <row r="12" spans="1:13" s="213" customFormat="1" x14ac:dyDescent="0.25">
      <c r="A12" s="383">
        <v>42563</v>
      </c>
      <c r="B12" s="384" t="s">
        <v>503</v>
      </c>
      <c r="C12" s="384" t="s">
        <v>13</v>
      </c>
      <c r="D12" s="384" t="s">
        <v>13</v>
      </c>
      <c r="E12" s="385">
        <v>3</v>
      </c>
      <c r="F12" s="384" t="s">
        <v>502</v>
      </c>
      <c r="G12" s="57">
        <v>10623.76</v>
      </c>
      <c r="H12" s="387">
        <v>940654.64139999996</v>
      </c>
      <c r="I12" s="387">
        <v>88.542536931571973</v>
      </c>
      <c r="J12" s="404"/>
      <c r="K12" s="398"/>
      <c r="L12" s="405"/>
    </row>
    <row r="13" spans="1:13" s="213" customFormat="1" x14ac:dyDescent="0.25">
      <c r="A13" s="383">
        <v>42563</v>
      </c>
      <c r="B13" s="384" t="s">
        <v>504</v>
      </c>
      <c r="C13" s="384" t="s">
        <v>13</v>
      </c>
      <c r="D13" s="384" t="s">
        <v>13</v>
      </c>
      <c r="E13" s="385">
        <v>3</v>
      </c>
      <c r="F13" s="384" t="s">
        <v>505</v>
      </c>
      <c r="G13" s="57">
        <v>5746.38</v>
      </c>
      <c r="H13" s="387">
        <v>444069.27389999997</v>
      </c>
      <c r="I13" s="387">
        <v>77.278092112952223</v>
      </c>
      <c r="J13" s="404"/>
      <c r="K13" s="398"/>
      <c r="L13" s="405"/>
    </row>
    <row r="14" spans="1:13" s="213" customFormat="1" ht="30" x14ac:dyDescent="0.25">
      <c r="A14" s="411">
        <v>42717</v>
      </c>
      <c r="B14" s="412" t="s">
        <v>506</v>
      </c>
      <c r="C14" s="412" t="s">
        <v>13</v>
      </c>
      <c r="D14" s="412" t="s">
        <v>13</v>
      </c>
      <c r="E14" s="413">
        <v>5</v>
      </c>
      <c r="F14" s="412" t="s">
        <v>507</v>
      </c>
      <c r="G14" s="57">
        <v>14360.22</v>
      </c>
      <c r="H14" s="387">
        <v>1168757.6566000001</v>
      </c>
      <c r="I14" s="387">
        <v>81.388563605201412</v>
      </c>
      <c r="J14" s="404"/>
      <c r="K14" s="398"/>
      <c r="L14" s="405"/>
    </row>
    <row r="15" spans="1:13" s="213" customFormat="1" x14ac:dyDescent="0.25">
      <c r="A15" s="411">
        <v>42717</v>
      </c>
      <c r="B15" s="412" t="s">
        <v>508</v>
      </c>
      <c r="C15" s="412" t="s">
        <v>13</v>
      </c>
      <c r="D15" s="412" t="s">
        <v>13</v>
      </c>
      <c r="E15" s="413">
        <v>2</v>
      </c>
      <c r="F15" s="412" t="s">
        <v>509</v>
      </c>
      <c r="G15" s="57">
        <v>18434.8</v>
      </c>
      <c r="H15" s="387">
        <v>913703.6385</v>
      </c>
      <c r="I15" s="387">
        <v>49.564063606769551</v>
      </c>
      <c r="J15" s="404"/>
      <c r="K15" s="398"/>
      <c r="L15" s="405"/>
    </row>
    <row r="16" spans="1:13" s="213" customFormat="1" x14ac:dyDescent="0.25">
      <c r="A16" s="411">
        <v>42381</v>
      </c>
      <c r="B16" s="412" t="s">
        <v>510</v>
      </c>
      <c r="C16" s="412" t="s">
        <v>13</v>
      </c>
      <c r="D16" s="412" t="s">
        <v>13</v>
      </c>
      <c r="E16" s="413">
        <v>3</v>
      </c>
      <c r="F16" s="412" t="s">
        <v>511</v>
      </c>
      <c r="G16" s="57">
        <v>10421.24</v>
      </c>
      <c r="H16" s="387">
        <v>556010.75289999996</v>
      </c>
      <c r="I16" s="387">
        <v>53.35360671045369</v>
      </c>
      <c r="J16" s="404"/>
      <c r="K16" s="398"/>
      <c r="L16" s="405"/>
    </row>
    <row r="17" spans="1:13" s="213" customFormat="1" x14ac:dyDescent="0.25">
      <c r="A17" s="411">
        <v>42381</v>
      </c>
      <c r="B17" s="412" t="s">
        <v>512</v>
      </c>
      <c r="C17" s="412" t="s">
        <v>13</v>
      </c>
      <c r="D17" s="412" t="s">
        <v>13</v>
      </c>
      <c r="E17" s="413">
        <v>4</v>
      </c>
      <c r="F17" s="412" t="s">
        <v>513</v>
      </c>
      <c r="G17" s="57"/>
      <c r="H17" s="15"/>
      <c r="I17" s="15"/>
      <c r="J17" s="404">
        <v>8911.8799999999992</v>
      </c>
      <c r="K17" s="398">
        <v>561910.22600000002</v>
      </c>
      <c r="L17" s="415">
        <v>63.051817729691706</v>
      </c>
      <c r="M17" s="284"/>
    </row>
    <row r="18" spans="1:13" s="213" customFormat="1" x14ac:dyDescent="0.25">
      <c r="A18" s="411">
        <v>42437</v>
      </c>
      <c r="B18" s="412" t="s">
        <v>514</v>
      </c>
      <c r="C18" s="412" t="s">
        <v>13</v>
      </c>
      <c r="D18" s="412" t="s">
        <v>13</v>
      </c>
      <c r="E18" s="413">
        <v>3</v>
      </c>
      <c r="F18" s="412" t="s">
        <v>515</v>
      </c>
      <c r="G18" s="57"/>
      <c r="H18" s="15"/>
      <c r="I18" s="15"/>
      <c r="J18" s="404">
        <v>13387.94</v>
      </c>
      <c r="K18" s="398">
        <v>482976.00790000003</v>
      </c>
      <c r="L18" s="415">
        <v>36.075452414548394</v>
      </c>
    </row>
    <row r="19" spans="1:13" s="213" customFormat="1" x14ac:dyDescent="0.25">
      <c r="A19" s="411">
        <v>42500</v>
      </c>
      <c r="B19" s="412" t="s">
        <v>516</v>
      </c>
      <c r="C19" s="412" t="s">
        <v>13</v>
      </c>
      <c r="D19" s="412" t="s">
        <v>13</v>
      </c>
      <c r="E19" s="413">
        <v>1</v>
      </c>
      <c r="F19" s="412" t="s">
        <v>517</v>
      </c>
      <c r="G19" s="57">
        <v>2970.75</v>
      </c>
      <c r="H19" s="387">
        <v>293171.76579999999</v>
      </c>
      <c r="I19" s="387">
        <v>98.686111520659765</v>
      </c>
      <c r="J19" s="404"/>
      <c r="K19" s="398"/>
      <c r="L19" s="405"/>
    </row>
    <row r="20" spans="1:13" s="213" customFormat="1" x14ac:dyDescent="0.25">
      <c r="A20" s="411">
        <v>42717</v>
      </c>
      <c r="B20" s="412" t="s">
        <v>518</v>
      </c>
      <c r="C20" s="412" t="s">
        <v>13</v>
      </c>
      <c r="D20" s="412" t="s">
        <v>13</v>
      </c>
      <c r="E20" s="413">
        <v>2</v>
      </c>
      <c r="F20" s="412" t="s">
        <v>13</v>
      </c>
      <c r="G20" s="57">
        <v>5665.76</v>
      </c>
      <c r="H20" s="387">
        <v>614733.78850000002</v>
      </c>
      <c r="I20" s="387">
        <v>108.49979771992462</v>
      </c>
      <c r="J20" s="404"/>
      <c r="K20" s="398"/>
      <c r="L20" s="405"/>
    </row>
    <row r="21" spans="1:13" x14ac:dyDescent="0.25">
      <c r="A21" s="4"/>
      <c r="B21" s="2"/>
      <c r="C21" s="38"/>
      <c r="D21" s="38"/>
      <c r="E21" s="5"/>
      <c r="F21" s="28"/>
      <c r="G21" s="63"/>
      <c r="H21" s="64"/>
      <c r="I21" s="64"/>
      <c r="J21" s="359"/>
      <c r="K21" s="278"/>
      <c r="L21" s="19"/>
      <c r="M21" s="213"/>
    </row>
    <row r="22" spans="1:13" x14ac:dyDescent="0.25">
      <c r="A22" s="213"/>
      <c r="B22" s="213"/>
      <c r="E22" s="213"/>
      <c r="F22" s="213"/>
      <c r="G22" s="68" t="s">
        <v>306</v>
      </c>
      <c r="H22" s="69" t="s">
        <v>4</v>
      </c>
      <c r="I22" s="70"/>
      <c r="J22" s="68" t="s">
        <v>306</v>
      </c>
      <c r="K22" s="69" t="s">
        <v>4</v>
      </c>
      <c r="L22" s="94"/>
      <c r="M22" s="213"/>
    </row>
    <row r="23" spans="1:13" x14ac:dyDescent="0.25">
      <c r="A23" s="213"/>
      <c r="B23" s="213"/>
      <c r="E23" s="213"/>
      <c r="F23" s="213"/>
      <c r="G23" s="63">
        <f>SUM(G4:G21)</f>
        <v>140427.6</v>
      </c>
      <c r="H23" s="64">
        <f>SUM(H4:H21)</f>
        <v>11561379.747299999</v>
      </c>
      <c r="I23" s="64"/>
      <c r="J23" s="63">
        <f>SUM(J4:J21)</f>
        <v>29329.57</v>
      </c>
      <c r="K23" s="64">
        <f>SUM(K4:K21)</f>
        <v>1742546.9808</v>
      </c>
      <c r="L23" s="361"/>
      <c r="M23" s="213"/>
    </row>
    <row r="24" spans="1:13" ht="21" x14ac:dyDescent="0.35">
      <c r="A24" s="213"/>
      <c r="B24" s="213"/>
      <c r="E24" s="213"/>
      <c r="F24" s="213"/>
      <c r="G24" s="213"/>
      <c r="H24" s="213"/>
      <c r="I24" s="213"/>
      <c r="J24" s="15"/>
      <c r="K24" s="15"/>
      <c r="L24" s="29"/>
      <c r="M24" s="9"/>
    </row>
    <row r="25" spans="1:13" ht="18.75" x14ac:dyDescent="0.3">
      <c r="A25" s="79" t="s">
        <v>314</v>
      </c>
      <c r="B25" s="80"/>
      <c r="C25" s="80"/>
      <c r="D25" s="80"/>
      <c r="E25" s="80"/>
      <c r="F25" s="80"/>
      <c r="G25" s="79" t="s">
        <v>308</v>
      </c>
      <c r="H25" s="81"/>
      <c r="I25" s="364" t="s">
        <v>309</v>
      </c>
      <c r="J25" s="362"/>
      <c r="K25" s="362"/>
      <c r="L25" s="362"/>
      <c r="M25" s="213"/>
    </row>
    <row r="26" spans="1:13" ht="18.75" x14ac:dyDescent="0.3">
      <c r="A26" s="82" t="s">
        <v>315</v>
      </c>
      <c r="B26" s="83"/>
      <c r="C26" s="83"/>
      <c r="D26" s="83"/>
      <c r="E26" s="83"/>
      <c r="F26" s="83"/>
      <c r="G26" s="82">
        <f>COUNTA(G4:G21)</f>
        <v>14</v>
      </c>
      <c r="H26" s="84"/>
      <c r="I26" s="365">
        <f>ROUND(H23/G23,2)</f>
        <v>82.33</v>
      </c>
      <c r="J26" s="363"/>
      <c r="K26" s="363"/>
      <c r="L26" s="363"/>
      <c r="M26" s="213"/>
    </row>
    <row r="27" spans="1:13" ht="18.75" x14ac:dyDescent="0.3">
      <c r="A27" s="82" t="s">
        <v>316</v>
      </c>
      <c r="B27" s="83"/>
      <c r="C27" s="83"/>
      <c r="D27" s="83"/>
      <c r="E27" s="83"/>
      <c r="F27" s="83"/>
      <c r="G27" s="82">
        <f>COUNTA(J4:J21)</f>
        <v>3</v>
      </c>
      <c r="H27" s="84"/>
      <c r="I27" s="365">
        <f>ROUND(K23/J23,2)</f>
        <v>59.41</v>
      </c>
      <c r="J27" s="363"/>
      <c r="K27" s="363"/>
      <c r="L27" s="363"/>
      <c r="M27" s="213"/>
    </row>
    <row r="28" spans="1:13" ht="18.75" x14ac:dyDescent="0.3">
      <c r="A28" s="82" t="s">
        <v>317</v>
      </c>
      <c r="B28" s="83"/>
      <c r="C28" s="83"/>
      <c r="D28" s="83"/>
      <c r="E28" s="83"/>
      <c r="F28" s="83"/>
      <c r="G28" s="82">
        <f>SUM(G26,G27)</f>
        <v>17</v>
      </c>
      <c r="H28" s="84"/>
      <c r="I28" s="365">
        <f>ROUND((H23+K23)/(G23+J23),2)</f>
        <v>78.37</v>
      </c>
      <c r="J28" s="363"/>
      <c r="K28" s="363"/>
      <c r="L28" s="363"/>
      <c r="M28" s="213"/>
    </row>
    <row r="29" spans="1:13" x14ac:dyDescent="0.25">
      <c r="A29" s="213"/>
      <c r="B29" s="213"/>
      <c r="E29" s="213"/>
      <c r="F29" s="213"/>
      <c r="G29" s="213"/>
      <c r="H29" s="213"/>
      <c r="I29" s="213"/>
      <c r="J29" s="15"/>
      <c r="K29" s="15"/>
      <c r="L29" s="15"/>
      <c r="M29" s="213"/>
    </row>
    <row r="30" spans="1:13" x14ac:dyDescent="0.25">
      <c r="A30" s="213"/>
      <c r="B30" s="213"/>
      <c r="E30" s="213"/>
      <c r="F30" s="213"/>
      <c r="G30" s="213"/>
      <c r="H30" s="213"/>
      <c r="I30" s="213"/>
      <c r="J30" s="213"/>
      <c r="K30" s="213"/>
      <c r="L30" s="213"/>
      <c r="M30" s="213"/>
    </row>
  </sheetData>
  <mergeCells count="2">
    <mergeCell ref="G2:I2"/>
    <mergeCell ref="J2:L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17" sqref="G17"/>
    </sheetView>
  </sheetViews>
  <sheetFormatPr defaultRowHeight="15" x14ac:dyDescent="0.25"/>
  <cols>
    <col min="1" max="1" width="12.28515625" customWidth="1"/>
    <col min="4" max="4" width="14" customWidth="1"/>
    <col min="6" max="7" width="12.85546875" customWidth="1"/>
    <col min="9" max="9" width="14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670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42717</v>
      </c>
      <c r="B4" s="412" t="s">
        <v>671</v>
      </c>
      <c r="C4" s="413">
        <v>2</v>
      </c>
      <c r="D4" s="412" t="s">
        <v>672</v>
      </c>
      <c r="E4" s="57"/>
      <c r="F4" s="387"/>
      <c r="G4" s="387"/>
      <c r="H4" s="442">
        <v>10042</v>
      </c>
      <c r="I4" s="443">
        <v>98071.883199999997</v>
      </c>
      <c r="J4" s="444">
        <v>9.7661704043019313</v>
      </c>
    </row>
    <row r="5" spans="1:10" s="213" customFormat="1" x14ac:dyDescent="0.25">
      <c r="A5" s="411">
        <v>42381</v>
      </c>
      <c r="B5" s="412" t="s">
        <v>673</v>
      </c>
      <c r="C5" s="413">
        <v>1</v>
      </c>
      <c r="D5" s="412" t="s">
        <v>583</v>
      </c>
      <c r="E5" s="57">
        <v>10279.5</v>
      </c>
      <c r="F5" s="387">
        <v>97388.952699999994</v>
      </c>
      <c r="G5" s="387">
        <v>9.4740943333819736</v>
      </c>
      <c r="H5" s="404"/>
      <c r="I5" s="416"/>
      <c r="J5" s="405"/>
    </row>
    <row r="6" spans="1:10" s="213" customFormat="1" x14ac:dyDescent="0.25">
      <c r="A6" s="411">
        <v>42409</v>
      </c>
      <c r="B6" s="412" t="s">
        <v>674</v>
      </c>
      <c r="C6" s="413">
        <v>1</v>
      </c>
      <c r="D6" s="28"/>
      <c r="E6" s="57"/>
      <c r="F6" s="387">
        <v>65877.599000000002</v>
      </c>
      <c r="G6" s="15"/>
      <c r="H6" s="404"/>
      <c r="I6" s="416"/>
      <c r="J6" s="405"/>
    </row>
    <row r="7" spans="1:10" s="213" customFormat="1" x14ac:dyDescent="0.25">
      <c r="A7" s="411">
        <v>42535</v>
      </c>
      <c r="B7" s="412" t="s">
        <v>675</v>
      </c>
      <c r="C7" s="435">
        <v>3</v>
      </c>
      <c r="D7" s="445" t="s">
        <v>676</v>
      </c>
      <c r="E7" s="57">
        <v>5896.16</v>
      </c>
      <c r="F7" s="387">
        <v>23372.649099999999</v>
      </c>
      <c r="G7" s="387">
        <v>3.9640458333250517</v>
      </c>
      <c r="H7" s="404"/>
      <c r="I7" s="416"/>
      <c r="J7" s="405"/>
    </row>
    <row r="8" spans="1:10" s="213" customFormat="1" x14ac:dyDescent="0.25">
      <c r="A8" s="411">
        <v>42717</v>
      </c>
      <c r="B8" s="412" t="s">
        <v>677</v>
      </c>
      <c r="C8" s="413">
        <v>1</v>
      </c>
      <c r="D8" s="28"/>
      <c r="E8" s="57">
        <v>2296.89</v>
      </c>
      <c r="F8" s="387">
        <v>108307.95389999999</v>
      </c>
      <c r="G8" s="387">
        <v>47.154177590302609</v>
      </c>
      <c r="H8" s="404"/>
      <c r="I8" s="416"/>
      <c r="J8" s="405"/>
    </row>
    <row r="9" spans="1:10" s="213" customFormat="1" x14ac:dyDescent="0.25">
      <c r="A9" s="411">
        <v>42717</v>
      </c>
      <c r="B9" s="412" t="s">
        <v>678</v>
      </c>
      <c r="C9" s="413">
        <v>1</v>
      </c>
      <c r="D9" s="412" t="s">
        <v>679</v>
      </c>
      <c r="E9" s="57">
        <v>5826.5</v>
      </c>
      <c r="F9" s="387">
        <v>124724.609</v>
      </c>
      <c r="G9" s="387">
        <v>21.406437655539346</v>
      </c>
      <c r="H9" s="404"/>
      <c r="I9" s="416"/>
      <c r="J9" s="405"/>
    </row>
    <row r="10" spans="1:10" x14ac:dyDescent="0.25">
      <c r="A10" s="4"/>
      <c r="B10" s="2"/>
      <c r="C10" s="5"/>
      <c r="D10" s="28"/>
      <c r="E10" s="57"/>
      <c r="F10" s="15"/>
      <c r="G10" s="15"/>
      <c r="H10" s="358"/>
      <c r="I10" s="278"/>
      <c r="J10" s="19"/>
    </row>
    <row r="11" spans="1:10" x14ac:dyDescent="0.25">
      <c r="A11" s="213"/>
      <c r="B11" s="213"/>
      <c r="C11" s="213"/>
      <c r="D11" s="213"/>
      <c r="E11" s="68" t="s">
        <v>306</v>
      </c>
      <c r="F11" s="69" t="s">
        <v>4</v>
      </c>
      <c r="G11" s="70"/>
      <c r="H11" s="68" t="s">
        <v>306</v>
      </c>
      <c r="I11" s="69" t="s">
        <v>4</v>
      </c>
      <c r="J11" s="94"/>
    </row>
    <row r="12" spans="1:10" x14ac:dyDescent="0.25">
      <c r="A12" s="213"/>
      <c r="B12" s="213"/>
      <c r="C12" s="213"/>
      <c r="D12" s="213"/>
      <c r="E12" s="63">
        <f>SUM(E4:E10)</f>
        <v>24299.05</v>
      </c>
      <c r="F12" s="437">
        <f>SUM(F4:F10)</f>
        <v>419671.76370000001</v>
      </c>
      <c r="G12" s="64"/>
      <c r="H12" s="63">
        <f>SUM(H4:H10)</f>
        <v>10042</v>
      </c>
      <c r="I12" s="437">
        <f>SUM(I4:I10)</f>
        <v>98071.883199999997</v>
      </c>
      <c r="J12" s="361"/>
    </row>
    <row r="13" spans="1:10" ht="21" x14ac:dyDescent="0.35">
      <c r="A13" s="213"/>
      <c r="B13" s="213"/>
      <c r="C13" s="213"/>
      <c r="D13" s="213"/>
      <c r="E13" s="213"/>
      <c r="F13" s="213"/>
      <c r="G13" s="213"/>
      <c r="H13" s="15"/>
      <c r="I13" s="15"/>
      <c r="J13" s="29"/>
    </row>
    <row r="14" spans="1:10" ht="18.75" x14ac:dyDescent="0.3">
      <c r="A14" s="79" t="s">
        <v>314</v>
      </c>
      <c r="B14" s="80"/>
      <c r="C14" s="80"/>
      <c r="D14" s="80"/>
      <c r="E14" s="79" t="s">
        <v>308</v>
      </c>
      <c r="F14" s="81"/>
      <c r="G14" s="364" t="s">
        <v>309</v>
      </c>
      <c r="H14" s="362"/>
      <c r="I14" s="362"/>
      <c r="J14" s="362"/>
    </row>
    <row r="15" spans="1:10" ht="18.75" x14ac:dyDescent="0.3">
      <c r="A15" s="82" t="s">
        <v>315</v>
      </c>
      <c r="B15" s="83"/>
      <c r="C15" s="83"/>
      <c r="D15" s="83"/>
      <c r="E15" s="82">
        <f>COUNTA(E4:E10)</f>
        <v>4</v>
      </c>
      <c r="F15" s="84"/>
      <c r="G15" s="418">
        <f>ROUND(F12/E12,2)</f>
        <v>17.27</v>
      </c>
      <c r="H15" s="363"/>
      <c r="I15" s="363"/>
      <c r="J15" s="363"/>
    </row>
    <row r="16" spans="1:10" ht="18.75" x14ac:dyDescent="0.3">
      <c r="A16" s="82" t="s">
        <v>316</v>
      </c>
      <c r="B16" s="83"/>
      <c r="C16" s="83"/>
      <c r="D16" s="83"/>
      <c r="E16" s="82">
        <f>COUNTA(H4:H10)</f>
        <v>1</v>
      </c>
      <c r="F16" s="84"/>
      <c r="G16" s="418">
        <f>ROUND(I12/H12,2)</f>
        <v>9.77</v>
      </c>
      <c r="H16" s="363"/>
      <c r="I16" s="363"/>
      <c r="J16" s="363"/>
    </row>
    <row r="17" spans="1:10" ht="18.75" x14ac:dyDescent="0.3">
      <c r="A17" s="82" t="s">
        <v>317</v>
      </c>
      <c r="B17" s="83"/>
      <c r="C17" s="83"/>
      <c r="D17" s="83"/>
      <c r="E17" s="82">
        <f>SUM(E15:E16)</f>
        <v>5</v>
      </c>
      <c r="F17" s="84"/>
      <c r="G17" s="365">
        <f>ROUND((F12+I12)/(E12+H12),2)</f>
        <v>15.08</v>
      </c>
      <c r="H17" s="363"/>
      <c r="I17" s="363"/>
      <c r="J17" s="363"/>
    </row>
  </sheetData>
  <mergeCells count="2">
    <mergeCell ref="E2:G2"/>
    <mergeCell ref="H2: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I17" sqref="I17"/>
    </sheetView>
  </sheetViews>
  <sheetFormatPr defaultRowHeight="15" x14ac:dyDescent="0.25"/>
  <cols>
    <col min="1" max="1" width="12.28515625" customWidth="1"/>
    <col min="6" max="6" width="13.42578125" customWidth="1"/>
    <col min="7" max="7" width="11" customWidth="1"/>
    <col min="8" max="8" width="14.42578125" customWidth="1"/>
    <col min="9" max="9" width="10.5703125" customWidth="1"/>
    <col min="10" max="10" width="10" bestFit="1" customWidth="1"/>
    <col min="11" max="11" width="9.7109375" bestFit="1" customWidth="1"/>
  </cols>
  <sheetData>
    <row r="1" spans="1:12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21" x14ac:dyDescent="0.35">
      <c r="A2" s="10" t="s">
        <v>361</v>
      </c>
      <c r="B2" s="9"/>
      <c r="C2" s="9"/>
      <c r="D2" s="9"/>
      <c r="E2" s="9"/>
      <c r="F2" s="9"/>
      <c r="G2" s="446" t="s">
        <v>304</v>
      </c>
      <c r="H2" s="447"/>
      <c r="I2" s="447"/>
      <c r="J2" s="450" t="s">
        <v>305</v>
      </c>
      <c r="K2" s="450"/>
      <c r="L2" s="451"/>
    </row>
    <row r="3" spans="1:12" ht="30" x14ac:dyDescent="0.25">
      <c r="A3" s="13" t="s">
        <v>299</v>
      </c>
      <c r="B3" s="13" t="s">
        <v>281</v>
      </c>
      <c r="C3" s="222" t="s">
        <v>302</v>
      </c>
      <c r="D3" s="222" t="s">
        <v>284</v>
      </c>
      <c r="E3" s="13" t="s">
        <v>303</v>
      </c>
      <c r="F3" s="51" t="s">
        <v>2</v>
      </c>
      <c r="G3" s="53" t="s">
        <v>3</v>
      </c>
      <c r="H3" s="8" t="s">
        <v>4</v>
      </c>
      <c r="I3" s="8" t="s">
        <v>5</v>
      </c>
      <c r="J3" s="52" t="s">
        <v>3</v>
      </c>
      <c r="K3" s="8" t="s">
        <v>4</v>
      </c>
      <c r="L3" s="8" t="s">
        <v>5</v>
      </c>
    </row>
    <row r="4" spans="1:12" ht="30" x14ac:dyDescent="0.25">
      <c r="A4" s="411">
        <v>42381</v>
      </c>
      <c r="B4" s="413" t="s">
        <v>519</v>
      </c>
      <c r="C4" s="413" t="s">
        <v>8</v>
      </c>
      <c r="D4" s="413" t="s">
        <v>64</v>
      </c>
      <c r="E4" s="413">
        <v>3</v>
      </c>
      <c r="F4" s="413" t="s">
        <v>520</v>
      </c>
      <c r="G4" s="419">
        <v>6853.86</v>
      </c>
      <c r="H4" s="420">
        <v>295296.42910000001</v>
      </c>
      <c r="I4" s="420">
        <v>43.084690231560757</v>
      </c>
      <c r="J4" s="422"/>
      <c r="K4" s="278"/>
      <c r="L4" s="423"/>
    </row>
    <row r="5" spans="1:12" ht="30" x14ac:dyDescent="0.25">
      <c r="A5" s="424">
        <v>42381</v>
      </c>
      <c r="B5" s="425" t="s">
        <v>521</v>
      </c>
      <c r="C5" s="426" t="s">
        <v>8</v>
      </c>
      <c r="D5" s="426" t="s">
        <v>64</v>
      </c>
      <c r="E5" s="427">
        <v>3</v>
      </c>
      <c r="F5" s="428" t="s">
        <v>522</v>
      </c>
      <c r="G5" s="419">
        <v>6322</v>
      </c>
      <c r="H5" s="420">
        <v>276128.06849999999</v>
      </c>
      <c r="I5" s="420">
        <v>43.677328139829164</v>
      </c>
      <c r="J5" s="429"/>
      <c r="K5" s="278"/>
      <c r="L5" s="430"/>
    </row>
    <row r="6" spans="1:12" x14ac:dyDescent="0.25">
      <c r="A6" s="411">
        <v>42409</v>
      </c>
      <c r="B6" s="412" t="s">
        <v>523</v>
      </c>
      <c r="C6" s="412" t="s">
        <v>13</v>
      </c>
      <c r="D6" s="412" t="s">
        <v>13</v>
      </c>
      <c r="E6" s="413">
        <v>3</v>
      </c>
      <c r="F6" s="412" t="s">
        <v>524</v>
      </c>
      <c r="G6" s="419">
        <v>9536.3799999999992</v>
      </c>
      <c r="H6" s="420">
        <v>738434.47730000003</v>
      </c>
      <c r="I6" s="420">
        <v>77.433416702588246</v>
      </c>
      <c r="J6" s="429"/>
      <c r="K6" s="278"/>
      <c r="L6" s="430"/>
    </row>
    <row r="7" spans="1:12" s="213" customFormat="1" x14ac:dyDescent="0.25">
      <c r="A7" s="411">
        <v>42717</v>
      </c>
      <c r="B7" s="412" t="s">
        <v>525</v>
      </c>
      <c r="C7" s="412" t="s">
        <v>13</v>
      </c>
      <c r="D7" s="412" t="s">
        <v>13</v>
      </c>
      <c r="E7" s="413">
        <v>2</v>
      </c>
      <c r="F7" s="412" t="s">
        <v>526</v>
      </c>
      <c r="G7" s="419">
        <v>11161.06</v>
      </c>
      <c r="H7" s="420">
        <v>748905.27309999999</v>
      </c>
      <c r="I7" s="420">
        <v>67.099836568566161</v>
      </c>
      <c r="J7" s="429"/>
      <c r="K7" s="416"/>
      <c r="L7" s="430"/>
    </row>
    <row r="8" spans="1:12" s="213" customFormat="1" x14ac:dyDescent="0.25">
      <c r="A8" s="411">
        <v>42717</v>
      </c>
      <c r="B8" s="412" t="s">
        <v>527</v>
      </c>
      <c r="C8" s="412" t="s">
        <v>13</v>
      </c>
      <c r="D8" s="412" t="s">
        <v>13</v>
      </c>
      <c r="E8" s="413">
        <v>2</v>
      </c>
      <c r="F8" s="412" t="s">
        <v>526</v>
      </c>
      <c r="G8" s="419">
        <v>11231.95</v>
      </c>
      <c r="H8" s="420">
        <v>740724.97820000001</v>
      </c>
      <c r="I8" s="420">
        <v>65.948029088406344</v>
      </c>
      <c r="J8" s="429"/>
      <c r="K8" s="416"/>
      <c r="L8" s="430"/>
    </row>
    <row r="9" spans="1:12" s="213" customFormat="1" x14ac:dyDescent="0.25">
      <c r="A9" s="411">
        <v>42500</v>
      </c>
      <c r="B9" s="412" t="s">
        <v>528</v>
      </c>
      <c r="C9" s="412" t="s">
        <v>13</v>
      </c>
      <c r="D9" s="412" t="s">
        <v>50</v>
      </c>
      <c r="E9" s="413">
        <v>2</v>
      </c>
      <c r="F9" s="412" t="s">
        <v>529</v>
      </c>
      <c r="G9" s="419">
        <v>3448.19</v>
      </c>
      <c r="H9" s="420">
        <v>201550.0907</v>
      </c>
      <c r="I9" s="420">
        <v>58.450982725679928</v>
      </c>
      <c r="J9" s="429"/>
      <c r="K9" s="416"/>
      <c r="L9" s="430"/>
    </row>
    <row r="10" spans="1:12" s="213" customFormat="1" x14ac:dyDescent="0.25">
      <c r="A10" s="431"/>
      <c r="B10" s="426"/>
      <c r="C10" s="426"/>
      <c r="D10" s="426"/>
      <c r="E10" s="432"/>
      <c r="F10" s="428"/>
      <c r="G10" s="419"/>
      <c r="H10" s="421"/>
      <c r="I10" s="421"/>
      <c r="J10" s="429"/>
      <c r="K10" s="416"/>
      <c r="L10" s="430"/>
    </row>
    <row r="11" spans="1:12" x14ac:dyDescent="0.25">
      <c r="A11" s="213"/>
      <c r="B11" s="213"/>
      <c r="C11" s="213"/>
      <c r="D11" s="213"/>
      <c r="E11" s="213"/>
      <c r="F11" s="213"/>
      <c r="G11" s="68" t="s">
        <v>306</v>
      </c>
      <c r="H11" s="69" t="s">
        <v>4</v>
      </c>
      <c r="I11" s="70"/>
      <c r="J11" s="68" t="s">
        <v>306</v>
      </c>
      <c r="K11" s="69" t="s">
        <v>4</v>
      </c>
      <c r="L11" s="94"/>
    </row>
    <row r="12" spans="1:12" x14ac:dyDescent="0.25">
      <c r="A12" s="213"/>
      <c r="B12" s="213"/>
      <c r="C12" s="213"/>
      <c r="D12" s="213"/>
      <c r="E12" s="213"/>
      <c r="F12" s="213"/>
      <c r="G12" s="63">
        <f>SUM(G4:G10)</f>
        <v>48553.440000000002</v>
      </c>
      <c r="H12" s="417">
        <f>SUM(H4:H10)</f>
        <v>3001039.3169000004</v>
      </c>
      <c r="I12" s="64"/>
      <c r="J12" s="63">
        <f>SUM(J4:J10)</f>
        <v>0</v>
      </c>
      <c r="K12" s="417">
        <f>SUM(K4:K10)</f>
        <v>0</v>
      </c>
      <c r="L12" s="361"/>
    </row>
    <row r="13" spans="1:12" ht="21" x14ac:dyDescent="0.35">
      <c r="A13" s="213"/>
      <c r="B13" s="213"/>
      <c r="C13" s="213"/>
      <c r="D13" s="213"/>
      <c r="E13" s="213"/>
      <c r="F13" s="213"/>
      <c r="G13" s="213"/>
      <c r="H13" s="213"/>
      <c r="I13" s="213"/>
      <c r="J13" s="15"/>
      <c r="K13" s="15"/>
      <c r="L13" s="29"/>
    </row>
    <row r="14" spans="1:12" ht="18.75" x14ac:dyDescent="0.3">
      <c r="A14" s="79" t="s">
        <v>314</v>
      </c>
      <c r="B14" s="80"/>
      <c r="C14" s="80"/>
      <c r="D14" s="80"/>
      <c r="E14" s="80"/>
      <c r="F14" s="80"/>
      <c r="G14" s="79" t="s">
        <v>308</v>
      </c>
      <c r="H14" s="81"/>
      <c r="I14" s="364" t="s">
        <v>309</v>
      </c>
      <c r="J14" s="362"/>
      <c r="K14" s="362"/>
      <c r="L14" s="362"/>
    </row>
    <row r="15" spans="1:12" ht="18.75" x14ac:dyDescent="0.3">
      <c r="A15" s="82" t="s">
        <v>315</v>
      </c>
      <c r="B15" s="83"/>
      <c r="C15" s="83"/>
      <c r="D15" s="83"/>
      <c r="E15" s="83"/>
      <c r="F15" s="83"/>
      <c r="G15" s="82">
        <f>COUNTA(G4:G10)</f>
        <v>6</v>
      </c>
      <c r="H15" s="84"/>
      <c r="I15" s="418">
        <f>ROUND(H12/G12,2)</f>
        <v>61.81</v>
      </c>
      <c r="J15" s="363"/>
      <c r="K15" s="363"/>
      <c r="L15" s="363"/>
    </row>
    <row r="16" spans="1:12" ht="18.75" x14ac:dyDescent="0.3">
      <c r="A16" s="82" t="s">
        <v>316</v>
      </c>
      <c r="B16" s="83"/>
      <c r="C16" s="83"/>
      <c r="D16" s="83"/>
      <c r="E16" s="83"/>
      <c r="F16" s="83"/>
      <c r="G16" s="82">
        <f>COUNTA(J4:J10)</f>
        <v>0</v>
      </c>
      <c r="H16" s="84"/>
      <c r="I16" s="418" t="e">
        <f>ROUND(K12/J12,2)</f>
        <v>#DIV/0!</v>
      </c>
      <c r="J16" s="363"/>
      <c r="K16" s="363"/>
      <c r="L16" s="363"/>
    </row>
    <row r="17" spans="1:12" ht="18.75" x14ac:dyDescent="0.3">
      <c r="A17" s="82" t="s">
        <v>317</v>
      </c>
      <c r="B17" s="83"/>
      <c r="C17" s="83"/>
      <c r="D17" s="83"/>
      <c r="E17" s="83"/>
      <c r="F17" s="83"/>
      <c r="G17" s="82">
        <f>SUM(G15:G16)</f>
        <v>6</v>
      </c>
      <c r="H17" s="84"/>
      <c r="I17" s="365">
        <f>ROUND((H12+K12)/(G12+J12),2)</f>
        <v>61.81</v>
      </c>
      <c r="J17" s="363"/>
      <c r="K17" s="363"/>
      <c r="L17" s="363"/>
    </row>
  </sheetData>
  <mergeCells count="2">
    <mergeCell ref="G2:I2"/>
    <mergeCell ref="J2:L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pane ySplit="3" topLeftCell="A64" activePane="bottomLeft" state="frozen"/>
      <selection pane="bottomLeft" activeCell="G81" sqref="G81"/>
    </sheetView>
  </sheetViews>
  <sheetFormatPr defaultRowHeight="15" x14ac:dyDescent="0.25"/>
  <cols>
    <col min="1" max="1" width="11.42578125" customWidth="1"/>
    <col min="4" max="4" width="27.7109375" customWidth="1"/>
    <col min="5" max="5" width="14.5703125" bestFit="1" customWidth="1"/>
    <col min="6" max="6" width="14.28515625" bestFit="1" customWidth="1"/>
    <col min="7" max="7" width="20.42578125" bestFit="1" customWidth="1"/>
    <col min="8" max="8" width="10" bestFit="1" customWidth="1"/>
    <col min="9" max="9" width="14.28515625" bestFit="1" customWidth="1"/>
  </cols>
  <sheetData>
    <row r="1" spans="1:15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21" x14ac:dyDescent="0.35">
      <c r="A2" s="10" t="s">
        <v>358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  <c r="K2" s="213"/>
      <c r="L2" s="213"/>
      <c r="M2" s="213"/>
      <c r="N2" s="213"/>
      <c r="O2" s="213"/>
    </row>
    <row r="3" spans="1:15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  <c r="K3" s="49"/>
      <c r="L3" s="213"/>
      <c r="M3" s="49"/>
      <c r="N3" s="49"/>
      <c r="O3" s="49"/>
    </row>
    <row r="4" spans="1:15" x14ac:dyDescent="0.25">
      <c r="A4" s="383">
        <v>42381</v>
      </c>
      <c r="B4" s="384" t="s">
        <v>369</v>
      </c>
      <c r="C4" s="385">
        <v>4</v>
      </c>
      <c r="D4" s="384" t="s">
        <v>370</v>
      </c>
      <c r="E4" s="57"/>
      <c r="F4" s="387"/>
      <c r="G4" s="387"/>
      <c r="H4" s="57">
        <v>5413.92</v>
      </c>
      <c r="I4" s="387">
        <v>194064.6061</v>
      </c>
      <c r="J4" s="388">
        <v>35.845488832570268</v>
      </c>
      <c r="K4" s="213"/>
      <c r="L4" s="213"/>
      <c r="M4" s="213"/>
      <c r="N4" s="213"/>
      <c r="O4" s="213"/>
    </row>
    <row r="5" spans="1:15" x14ac:dyDescent="0.25">
      <c r="A5" s="389">
        <v>42381</v>
      </c>
      <c r="B5" s="390" t="s">
        <v>371</v>
      </c>
      <c r="C5" s="391">
        <v>2</v>
      </c>
      <c r="D5" s="390" t="s">
        <v>372</v>
      </c>
      <c r="E5" s="57"/>
      <c r="F5" s="15"/>
      <c r="G5" s="15"/>
      <c r="H5" s="393">
        <v>7491.9</v>
      </c>
      <c r="I5" s="392">
        <v>137416.7616</v>
      </c>
      <c r="J5" s="394">
        <v>18.342044526917775</v>
      </c>
      <c r="K5" s="213"/>
      <c r="L5" s="213"/>
      <c r="M5" s="213"/>
      <c r="N5" s="213"/>
      <c r="O5" s="213"/>
    </row>
    <row r="6" spans="1:15" x14ac:dyDescent="0.25">
      <c r="A6" s="389">
        <v>42381</v>
      </c>
      <c r="B6" s="390" t="s">
        <v>373</v>
      </c>
      <c r="C6" s="391">
        <v>3</v>
      </c>
      <c r="D6" s="390" t="s">
        <v>374</v>
      </c>
      <c r="E6" s="57">
        <v>7503.2</v>
      </c>
      <c r="F6" s="387">
        <v>207635.91500000001</v>
      </c>
      <c r="G6" s="387">
        <v>27.672980807538242</v>
      </c>
      <c r="H6" s="358"/>
      <c r="I6" s="278"/>
      <c r="J6" s="19"/>
      <c r="K6" s="213"/>
      <c r="L6" s="213"/>
      <c r="M6" s="213"/>
      <c r="N6" s="213"/>
      <c r="O6" s="213"/>
    </row>
    <row r="7" spans="1:15" x14ac:dyDescent="0.25">
      <c r="A7" s="389">
        <v>42381</v>
      </c>
      <c r="B7" s="390" t="s">
        <v>375</v>
      </c>
      <c r="C7" s="391">
        <v>2</v>
      </c>
      <c r="D7" s="390" t="s">
        <v>376</v>
      </c>
      <c r="E7" s="57"/>
      <c r="F7" s="15"/>
      <c r="G7" s="15"/>
      <c r="H7" s="358">
        <v>9143.7000000000007</v>
      </c>
      <c r="I7" s="278">
        <v>165699.24590000001</v>
      </c>
      <c r="J7" s="395">
        <v>18.121684040444087</v>
      </c>
      <c r="K7" s="213"/>
      <c r="L7" s="213"/>
      <c r="M7" s="213"/>
      <c r="N7" s="213"/>
      <c r="O7" s="213"/>
    </row>
    <row r="8" spans="1:15" s="213" customFormat="1" x14ac:dyDescent="0.25">
      <c r="A8" s="389">
        <v>42381</v>
      </c>
      <c r="B8" s="390" t="s">
        <v>377</v>
      </c>
      <c r="C8" s="391">
        <v>3</v>
      </c>
      <c r="D8" s="390" t="s">
        <v>378</v>
      </c>
      <c r="E8" s="57"/>
      <c r="F8" s="15"/>
      <c r="G8" s="15"/>
      <c r="H8" s="401">
        <v>11845.94</v>
      </c>
      <c r="I8" s="400">
        <v>170355.36739999999</v>
      </c>
      <c r="J8" s="394">
        <v>14.380906979159443</v>
      </c>
    </row>
    <row r="9" spans="1:15" s="213" customFormat="1" x14ac:dyDescent="0.25">
      <c r="A9" s="389">
        <v>42381</v>
      </c>
      <c r="B9" s="390" t="s">
        <v>379</v>
      </c>
      <c r="C9" s="391">
        <v>2</v>
      </c>
      <c r="D9" s="390" t="s">
        <v>380</v>
      </c>
      <c r="E9" s="57"/>
      <c r="F9" s="15"/>
      <c r="G9" s="15"/>
      <c r="H9" s="393">
        <v>7130.56</v>
      </c>
      <c r="I9" s="392">
        <v>137794.61919999999</v>
      </c>
      <c r="J9" s="394">
        <v>19.324515615562333</v>
      </c>
    </row>
    <row r="10" spans="1:15" s="213" customFormat="1" x14ac:dyDescent="0.25">
      <c r="A10" s="389">
        <v>42381</v>
      </c>
      <c r="B10" s="390" t="s">
        <v>381</v>
      </c>
      <c r="C10" s="391">
        <v>3</v>
      </c>
      <c r="D10" s="390" t="s">
        <v>374</v>
      </c>
      <c r="E10" s="57">
        <v>9562.5</v>
      </c>
      <c r="F10" s="387">
        <v>256417.701</v>
      </c>
      <c r="G10" s="387">
        <v>26.814922980392158</v>
      </c>
      <c r="H10" s="402"/>
      <c r="I10" s="392"/>
      <c r="J10" s="399"/>
    </row>
    <row r="11" spans="1:15" s="213" customFormat="1" x14ac:dyDescent="0.25">
      <c r="A11" s="389">
        <v>42381</v>
      </c>
      <c r="B11" s="390" t="s">
        <v>382</v>
      </c>
      <c r="C11" s="391">
        <v>2</v>
      </c>
      <c r="D11" s="390" t="s">
        <v>383</v>
      </c>
      <c r="E11" s="57"/>
      <c r="F11" s="387"/>
      <c r="G11" s="387"/>
      <c r="H11" s="402">
        <v>8894.4</v>
      </c>
      <c r="I11" s="392">
        <v>236124.6949</v>
      </c>
      <c r="J11" s="399">
        <v>26.547567517747847</v>
      </c>
    </row>
    <row r="12" spans="1:15" s="213" customFormat="1" x14ac:dyDescent="0.25">
      <c r="A12" s="389">
        <v>42381</v>
      </c>
      <c r="B12" s="390" t="s">
        <v>384</v>
      </c>
      <c r="C12" s="391">
        <v>3</v>
      </c>
      <c r="D12" s="390" t="s">
        <v>385</v>
      </c>
      <c r="E12" s="57">
        <v>6136</v>
      </c>
      <c r="F12" s="387">
        <v>115973.77370000001</v>
      </c>
      <c r="G12" s="387">
        <v>18.900549820730117</v>
      </c>
      <c r="H12" s="402"/>
      <c r="I12" s="392"/>
      <c r="J12" s="399"/>
    </row>
    <row r="13" spans="1:15" s="213" customFormat="1" x14ac:dyDescent="0.25">
      <c r="A13" s="389">
        <v>42381</v>
      </c>
      <c r="B13" s="390" t="s">
        <v>386</v>
      </c>
      <c r="C13" s="391">
        <v>3</v>
      </c>
      <c r="D13" s="390" t="s">
        <v>385</v>
      </c>
      <c r="E13" s="57">
        <v>6136</v>
      </c>
      <c r="F13" s="387">
        <v>136375.83230000001</v>
      </c>
      <c r="G13" s="387">
        <v>22.225526776401566</v>
      </c>
      <c r="H13" s="402"/>
      <c r="I13" s="392"/>
      <c r="J13" s="399"/>
    </row>
    <row r="14" spans="1:15" s="213" customFormat="1" x14ac:dyDescent="0.25">
      <c r="A14" s="389">
        <v>42381</v>
      </c>
      <c r="B14" s="390" t="s">
        <v>387</v>
      </c>
      <c r="C14" s="391">
        <v>3</v>
      </c>
      <c r="D14" s="390" t="s">
        <v>388</v>
      </c>
      <c r="E14" s="57">
        <v>6226.4</v>
      </c>
      <c r="F14" s="387">
        <v>140226.2224</v>
      </c>
      <c r="G14" s="387">
        <v>22.521236123496639</v>
      </c>
      <c r="H14" s="402"/>
      <c r="I14" s="392"/>
      <c r="J14" s="399"/>
    </row>
    <row r="15" spans="1:15" s="213" customFormat="1" x14ac:dyDescent="0.25">
      <c r="A15" s="389">
        <v>42381</v>
      </c>
      <c r="B15" s="390" t="s">
        <v>389</v>
      </c>
      <c r="C15" s="391">
        <v>3</v>
      </c>
      <c r="D15" s="390" t="s">
        <v>388</v>
      </c>
      <c r="E15" s="57">
        <v>6224</v>
      </c>
      <c r="F15" s="387">
        <v>83192.352499999994</v>
      </c>
      <c r="G15" s="387">
        <v>13.366380543059124</v>
      </c>
      <c r="H15" s="402"/>
      <c r="I15" s="392"/>
      <c r="J15" s="399"/>
    </row>
    <row r="16" spans="1:15" s="213" customFormat="1" x14ac:dyDescent="0.25">
      <c r="A16" s="389">
        <v>42381</v>
      </c>
      <c r="B16" s="390" t="s">
        <v>390</v>
      </c>
      <c r="C16" s="391">
        <v>2</v>
      </c>
      <c r="D16" s="390" t="s">
        <v>391</v>
      </c>
      <c r="E16" s="57"/>
      <c r="F16" s="387"/>
      <c r="G16" s="387"/>
      <c r="H16" s="402">
        <v>7479</v>
      </c>
      <c r="I16" s="392">
        <v>119116.9807</v>
      </c>
      <c r="J16" s="399">
        <v>15.926859299371573</v>
      </c>
    </row>
    <row r="17" spans="1:10" s="213" customFormat="1" x14ac:dyDescent="0.25">
      <c r="A17" s="389">
        <v>42381</v>
      </c>
      <c r="B17" s="390" t="s">
        <v>392</v>
      </c>
      <c r="C17" s="391">
        <v>2</v>
      </c>
      <c r="D17" s="390" t="s">
        <v>393</v>
      </c>
      <c r="E17" s="57">
        <v>6312</v>
      </c>
      <c r="F17" s="387">
        <v>76417.491800000003</v>
      </c>
      <c r="G17" s="387">
        <v>12.106700221799747</v>
      </c>
      <c r="H17" s="402"/>
      <c r="I17" s="392"/>
      <c r="J17" s="399"/>
    </row>
    <row r="18" spans="1:10" s="213" customFormat="1" x14ac:dyDescent="0.25">
      <c r="A18" s="389">
        <v>42381</v>
      </c>
      <c r="B18" s="390" t="s">
        <v>394</v>
      </c>
      <c r="C18" s="391">
        <v>2</v>
      </c>
      <c r="D18" s="390" t="s">
        <v>393</v>
      </c>
      <c r="E18" s="57">
        <v>6312</v>
      </c>
      <c r="F18" s="387">
        <v>66001.146800000002</v>
      </c>
      <c r="G18" s="387">
        <v>10.456455449936628</v>
      </c>
      <c r="H18" s="402"/>
      <c r="I18" s="392"/>
      <c r="J18" s="399"/>
    </row>
    <row r="19" spans="1:10" s="213" customFormat="1" x14ac:dyDescent="0.25">
      <c r="A19" s="389">
        <v>42381</v>
      </c>
      <c r="B19" s="390" t="s">
        <v>395</v>
      </c>
      <c r="C19" s="391">
        <v>2</v>
      </c>
      <c r="D19" s="390" t="s">
        <v>396</v>
      </c>
      <c r="E19" s="57"/>
      <c r="F19" s="387"/>
      <c r="G19" s="387"/>
      <c r="H19" s="402">
        <v>6846</v>
      </c>
      <c r="I19" s="392">
        <v>129572.53230000001</v>
      </c>
      <c r="J19" s="399">
        <v>18.926750262927257</v>
      </c>
    </row>
    <row r="20" spans="1:10" s="213" customFormat="1" x14ac:dyDescent="0.25">
      <c r="A20" s="389">
        <v>42381</v>
      </c>
      <c r="B20" s="390" t="s">
        <v>397</v>
      </c>
      <c r="C20" s="391">
        <v>3</v>
      </c>
      <c r="D20" s="390" t="s">
        <v>398</v>
      </c>
      <c r="E20" s="57">
        <v>5084</v>
      </c>
      <c r="F20" s="387">
        <v>59717.027399999999</v>
      </c>
      <c r="G20" s="387">
        <v>11.746071479150276</v>
      </c>
      <c r="H20" s="402"/>
      <c r="I20" s="392"/>
      <c r="J20" s="399"/>
    </row>
    <row r="21" spans="1:10" s="213" customFormat="1" x14ac:dyDescent="0.25">
      <c r="A21" s="389">
        <v>42381</v>
      </c>
      <c r="B21" s="390" t="s">
        <v>399</v>
      </c>
      <c r="C21" s="391">
        <v>1</v>
      </c>
      <c r="D21" s="390" t="s">
        <v>400</v>
      </c>
      <c r="E21" s="57">
        <v>4850</v>
      </c>
      <c r="F21" s="387">
        <v>46868.289799999999</v>
      </c>
      <c r="G21" s="387">
        <v>9.6635649072164949</v>
      </c>
      <c r="H21" s="402"/>
      <c r="I21" s="392"/>
      <c r="J21" s="399"/>
    </row>
    <row r="22" spans="1:10" s="213" customFormat="1" x14ac:dyDescent="0.25">
      <c r="A22" s="389">
        <v>42381</v>
      </c>
      <c r="B22" s="390" t="s">
        <v>401</v>
      </c>
      <c r="C22" s="391">
        <v>2</v>
      </c>
      <c r="D22" s="390" t="s">
        <v>402</v>
      </c>
      <c r="E22" s="57">
        <v>6167.68</v>
      </c>
      <c r="F22" s="387">
        <v>231990.15059999999</v>
      </c>
      <c r="G22" s="387">
        <v>37.613842480185703</v>
      </c>
      <c r="H22" s="402"/>
      <c r="I22" s="392"/>
      <c r="J22" s="399"/>
    </row>
    <row r="23" spans="1:10" s="213" customFormat="1" x14ac:dyDescent="0.25">
      <c r="A23" s="389">
        <v>42381</v>
      </c>
      <c r="B23" s="390" t="s">
        <v>403</v>
      </c>
      <c r="C23" s="391">
        <v>2</v>
      </c>
      <c r="D23" s="390" t="s">
        <v>402</v>
      </c>
      <c r="E23" s="57">
        <v>6167.68</v>
      </c>
      <c r="F23" s="387">
        <v>232196.46549999999</v>
      </c>
      <c r="G23" s="387">
        <v>37.647293452693994</v>
      </c>
      <c r="H23" s="402"/>
      <c r="I23" s="392"/>
      <c r="J23" s="399"/>
    </row>
    <row r="24" spans="1:10" s="213" customFormat="1" x14ac:dyDescent="0.25">
      <c r="A24" s="389">
        <v>42437</v>
      </c>
      <c r="B24" s="390" t="s">
        <v>404</v>
      </c>
      <c r="C24" s="391">
        <v>3</v>
      </c>
      <c r="D24" s="390" t="s">
        <v>405</v>
      </c>
      <c r="E24" s="57">
        <v>10129</v>
      </c>
      <c r="F24" s="387">
        <v>233519.4045</v>
      </c>
      <c r="G24" s="387">
        <v>23.05453692368447</v>
      </c>
      <c r="H24" s="402"/>
      <c r="I24" s="392"/>
      <c r="J24" s="399"/>
    </row>
    <row r="25" spans="1:10" s="213" customFormat="1" x14ac:dyDescent="0.25">
      <c r="A25" s="389">
        <v>42682</v>
      </c>
      <c r="B25" s="390" t="s">
        <v>406</v>
      </c>
      <c r="C25" s="391">
        <v>4</v>
      </c>
      <c r="D25" s="390" t="s">
        <v>407</v>
      </c>
      <c r="E25" s="57"/>
      <c r="F25" s="387"/>
      <c r="G25" s="387"/>
      <c r="H25" s="402">
        <v>5877.6</v>
      </c>
      <c r="I25" s="392">
        <v>372465.95620000002</v>
      </c>
      <c r="J25" s="399">
        <v>63.370414797108161</v>
      </c>
    </row>
    <row r="26" spans="1:10" s="213" customFormat="1" x14ac:dyDescent="0.25">
      <c r="A26" s="389">
        <v>42682</v>
      </c>
      <c r="B26" s="390" t="s">
        <v>408</v>
      </c>
      <c r="C26" s="391">
        <v>4</v>
      </c>
      <c r="D26" s="390" t="s">
        <v>409</v>
      </c>
      <c r="E26" s="57"/>
      <c r="F26" s="387"/>
      <c r="G26" s="387"/>
      <c r="H26" s="393">
        <v>5553.6</v>
      </c>
      <c r="I26" s="392">
        <v>196312.18210000001</v>
      </c>
      <c r="J26" s="394">
        <v>35.348634876113671</v>
      </c>
    </row>
    <row r="27" spans="1:10" s="213" customFormat="1" x14ac:dyDescent="0.25">
      <c r="A27" s="389">
        <v>42682</v>
      </c>
      <c r="B27" s="390" t="s">
        <v>410</v>
      </c>
      <c r="C27" s="391">
        <v>4</v>
      </c>
      <c r="D27" s="390" t="s">
        <v>411</v>
      </c>
      <c r="E27" s="57"/>
      <c r="F27" s="387"/>
      <c r="G27" s="387"/>
      <c r="H27" s="402">
        <v>6357.58</v>
      </c>
      <c r="I27" s="392">
        <v>270682.9068</v>
      </c>
      <c r="J27" s="399">
        <v>42.576405404842461</v>
      </c>
    </row>
    <row r="28" spans="1:10" s="213" customFormat="1" x14ac:dyDescent="0.25">
      <c r="A28" s="389">
        <v>42682</v>
      </c>
      <c r="B28" s="390" t="s">
        <v>412</v>
      </c>
      <c r="C28" s="391">
        <v>4</v>
      </c>
      <c r="D28" s="390" t="s">
        <v>13</v>
      </c>
      <c r="E28" s="57"/>
      <c r="F28" s="387"/>
      <c r="G28" s="387"/>
      <c r="H28" s="402">
        <v>5222.3999999999996</v>
      </c>
      <c r="I28" s="392">
        <v>162100.01120000001</v>
      </c>
      <c r="J28" s="399">
        <v>31.039371597577482</v>
      </c>
    </row>
    <row r="29" spans="1:10" s="213" customFormat="1" x14ac:dyDescent="0.25">
      <c r="A29" s="389">
        <v>42682</v>
      </c>
      <c r="B29" s="390" t="s">
        <v>413</v>
      </c>
      <c r="C29" s="391">
        <v>2</v>
      </c>
      <c r="D29" s="390" t="s">
        <v>414</v>
      </c>
      <c r="E29" s="57">
        <v>7540.8</v>
      </c>
      <c r="F29" s="387">
        <v>255297.14679999999</v>
      </c>
      <c r="G29" s="387">
        <v>33.855446824261612</v>
      </c>
      <c r="H29" s="402"/>
      <c r="I29" s="392"/>
      <c r="J29" s="399"/>
    </row>
    <row r="30" spans="1:10" s="213" customFormat="1" x14ac:dyDescent="0.25">
      <c r="A30" s="389">
        <v>42682</v>
      </c>
      <c r="B30" s="390" t="s">
        <v>415</v>
      </c>
      <c r="C30" s="391">
        <v>2</v>
      </c>
      <c r="D30" s="390" t="s">
        <v>414</v>
      </c>
      <c r="E30" s="57">
        <v>7540.8</v>
      </c>
      <c r="F30" s="387">
        <v>297118.38400000002</v>
      </c>
      <c r="G30" s="387">
        <v>39.40144171647492</v>
      </c>
      <c r="H30" s="402"/>
      <c r="I30" s="392"/>
      <c r="J30" s="399"/>
    </row>
    <row r="31" spans="1:10" s="213" customFormat="1" x14ac:dyDescent="0.25">
      <c r="A31" s="389">
        <v>42682</v>
      </c>
      <c r="B31" s="390" t="s">
        <v>416</v>
      </c>
      <c r="C31" s="391">
        <v>2</v>
      </c>
      <c r="D31" s="390" t="s">
        <v>89</v>
      </c>
      <c r="E31" s="57">
        <v>7960</v>
      </c>
      <c r="F31" s="387">
        <v>276057.83779999998</v>
      </c>
      <c r="G31" s="387">
        <v>34.680632889447232</v>
      </c>
      <c r="H31" s="402"/>
      <c r="I31" s="392"/>
      <c r="J31" s="399"/>
    </row>
    <row r="32" spans="1:10" s="213" customFormat="1" x14ac:dyDescent="0.25">
      <c r="A32" s="389">
        <v>42682</v>
      </c>
      <c r="B32" s="390" t="s">
        <v>417</v>
      </c>
      <c r="C32" s="391">
        <v>2</v>
      </c>
      <c r="D32" s="390" t="s">
        <v>89</v>
      </c>
      <c r="E32" s="57">
        <v>7960</v>
      </c>
      <c r="F32" s="387">
        <v>284086.29499999998</v>
      </c>
      <c r="G32" s="387">
        <v>35.689233040201003</v>
      </c>
      <c r="H32" s="402"/>
      <c r="I32" s="392"/>
      <c r="J32" s="399"/>
    </row>
    <row r="33" spans="1:10" s="213" customFormat="1" x14ac:dyDescent="0.25">
      <c r="A33" s="389">
        <v>42682</v>
      </c>
      <c r="B33" s="390" t="s">
        <v>418</v>
      </c>
      <c r="C33" s="391">
        <v>2</v>
      </c>
      <c r="D33" s="390" t="s">
        <v>419</v>
      </c>
      <c r="E33" s="57">
        <v>6663.2</v>
      </c>
      <c r="F33" s="387">
        <v>267202.3357</v>
      </c>
      <c r="G33" s="387">
        <v>40.101201805098754</v>
      </c>
      <c r="H33" s="402"/>
      <c r="I33" s="392"/>
      <c r="J33" s="399"/>
    </row>
    <row r="34" spans="1:10" s="213" customFormat="1" x14ac:dyDescent="0.25">
      <c r="A34" s="389">
        <v>42682</v>
      </c>
      <c r="B34" s="390" t="s">
        <v>420</v>
      </c>
      <c r="C34" s="391">
        <v>2</v>
      </c>
      <c r="D34" s="390" t="s">
        <v>419</v>
      </c>
      <c r="E34" s="57">
        <v>6663.2</v>
      </c>
      <c r="F34" s="387">
        <v>289738.16570000001</v>
      </c>
      <c r="G34" s="387">
        <v>43.483334915230095</v>
      </c>
      <c r="H34" s="402"/>
      <c r="I34" s="392"/>
      <c r="J34" s="399"/>
    </row>
    <row r="35" spans="1:10" s="213" customFormat="1" x14ac:dyDescent="0.25">
      <c r="A35" s="389">
        <v>42682</v>
      </c>
      <c r="B35" s="390" t="s">
        <v>421</v>
      </c>
      <c r="C35" s="391">
        <v>2</v>
      </c>
      <c r="D35" s="403" t="s">
        <v>422</v>
      </c>
      <c r="E35" s="393">
        <v>6125.6</v>
      </c>
      <c r="F35" s="392">
        <v>255594.5594</v>
      </c>
      <c r="G35" s="394">
        <v>41.725635909173121</v>
      </c>
      <c r="H35" s="402"/>
      <c r="I35" s="392"/>
      <c r="J35" s="399"/>
    </row>
    <row r="36" spans="1:10" s="213" customFormat="1" x14ac:dyDescent="0.25">
      <c r="A36" s="389">
        <v>42682</v>
      </c>
      <c r="B36" s="390" t="s">
        <v>423</v>
      </c>
      <c r="C36" s="391">
        <v>2</v>
      </c>
      <c r="D36" s="390" t="s">
        <v>422</v>
      </c>
      <c r="E36" s="57">
        <v>6125.6</v>
      </c>
      <c r="F36" s="387">
        <v>279407.10849999997</v>
      </c>
      <c r="G36" s="387">
        <v>45.613018160768526</v>
      </c>
      <c r="H36" s="402"/>
      <c r="I36" s="392"/>
      <c r="J36" s="399"/>
    </row>
    <row r="37" spans="1:10" s="213" customFormat="1" x14ac:dyDescent="0.25">
      <c r="A37" s="389">
        <v>42682</v>
      </c>
      <c r="B37" s="390" t="s">
        <v>424</v>
      </c>
      <c r="C37" s="391">
        <v>4</v>
      </c>
      <c r="D37" s="390" t="s">
        <v>13</v>
      </c>
      <c r="E37" s="57">
        <v>6546</v>
      </c>
      <c r="F37" s="387">
        <v>653979.12659999996</v>
      </c>
      <c r="G37" s="387">
        <v>99.905152245646192</v>
      </c>
      <c r="H37" s="402"/>
      <c r="I37" s="392"/>
      <c r="J37" s="399"/>
    </row>
    <row r="38" spans="1:10" s="213" customFormat="1" x14ac:dyDescent="0.25">
      <c r="A38" s="389">
        <v>42682</v>
      </c>
      <c r="B38" s="390" t="s">
        <v>425</v>
      </c>
      <c r="C38" s="391">
        <v>2</v>
      </c>
      <c r="D38" s="390" t="s">
        <v>426</v>
      </c>
      <c r="E38" s="57"/>
      <c r="F38" s="387"/>
      <c r="G38" s="387"/>
      <c r="H38" s="402">
        <v>5508</v>
      </c>
      <c r="I38" s="392">
        <v>142284.0816</v>
      </c>
      <c r="J38" s="399">
        <v>25.832258823529411</v>
      </c>
    </row>
    <row r="39" spans="1:10" s="213" customFormat="1" x14ac:dyDescent="0.25">
      <c r="A39" s="389">
        <v>42682</v>
      </c>
      <c r="B39" s="390" t="s">
        <v>427</v>
      </c>
      <c r="C39" s="391">
        <v>2</v>
      </c>
      <c r="D39" s="390" t="s">
        <v>426</v>
      </c>
      <c r="E39" s="57"/>
      <c r="F39" s="387"/>
      <c r="G39" s="387"/>
      <c r="H39" s="402">
        <v>5526.9</v>
      </c>
      <c r="I39" s="392">
        <v>142284.0816</v>
      </c>
      <c r="J39" s="399">
        <v>25.743922291710529</v>
      </c>
    </row>
    <row r="40" spans="1:10" s="213" customFormat="1" x14ac:dyDescent="0.25">
      <c r="A40" s="389">
        <v>42682</v>
      </c>
      <c r="B40" s="390" t="s">
        <v>428</v>
      </c>
      <c r="C40" s="391">
        <v>2</v>
      </c>
      <c r="D40" s="390" t="s">
        <v>429</v>
      </c>
      <c r="E40" s="57"/>
      <c r="F40" s="387"/>
      <c r="G40" s="387"/>
      <c r="H40" s="402">
        <v>5756.4</v>
      </c>
      <c r="I40" s="392">
        <v>132292.8205</v>
      </c>
      <c r="J40" s="399">
        <v>22.981867615927143</v>
      </c>
    </row>
    <row r="41" spans="1:10" s="213" customFormat="1" x14ac:dyDescent="0.25">
      <c r="A41" s="389">
        <v>42717</v>
      </c>
      <c r="B41" s="390" t="s">
        <v>430</v>
      </c>
      <c r="C41" s="391">
        <v>3</v>
      </c>
      <c r="D41" s="390" t="s">
        <v>431</v>
      </c>
      <c r="E41" s="57">
        <v>5301.2</v>
      </c>
      <c r="F41" s="387">
        <v>125732.83070000001</v>
      </c>
      <c r="G41" s="387">
        <v>23.717804660759128</v>
      </c>
      <c r="H41" s="402"/>
      <c r="I41" s="392"/>
      <c r="J41" s="399"/>
    </row>
    <row r="42" spans="1:10" s="213" customFormat="1" x14ac:dyDescent="0.25">
      <c r="A42" s="389">
        <v>42717</v>
      </c>
      <c r="B42" s="390" t="s">
        <v>432</v>
      </c>
      <c r="C42" s="391">
        <v>3</v>
      </c>
      <c r="D42" s="390" t="s">
        <v>431</v>
      </c>
      <c r="E42" s="57">
        <v>5301.2</v>
      </c>
      <c r="F42" s="387">
        <v>123678.4742</v>
      </c>
      <c r="G42" s="387">
        <v>23.330277982967079</v>
      </c>
      <c r="H42" s="402"/>
      <c r="I42" s="392"/>
      <c r="J42" s="399"/>
    </row>
    <row r="43" spans="1:10" s="213" customFormat="1" x14ac:dyDescent="0.25">
      <c r="A43" s="389">
        <v>42717</v>
      </c>
      <c r="B43" s="390" t="s">
        <v>433</v>
      </c>
      <c r="C43" s="391">
        <v>4</v>
      </c>
      <c r="D43" s="390" t="s">
        <v>434</v>
      </c>
      <c r="E43" s="57"/>
      <c r="F43" s="387"/>
      <c r="G43" s="387"/>
      <c r="H43" s="402">
        <v>15688.8</v>
      </c>
      <c r="I43" s="392">
        <v>177935.4651</v>
      </c>
      <c r="J43" s="399">
        <v>11.341560050172635</v>
      </c>
    </row>
    <row r="44" spans="1:10" s="213" customFormat="1" x14ac:dyDescent="0.25">
      <c r="A44" s="389">
        <v>42717</v>
      </c>
      <c r="B44" s="390" t="s">
        <v>435</v>
      </c>
      <c r="C44" s="391">
        <v>3</v>
      </c>
      <c r="D44" s="390" t="s">
        <v>436</v>
      </c>
      <c r="E44" s="57">
        <v>5352</v>
      </c>
      <c r="F44" s="387">
        <v>68845.062600000005</v>
      </c>
      <c r="G44" s="387">
        <v>12.863427242152467</v>
      </c>
      <c r="H44" s="402"/>
      <c r="I44" s="392"/>
      <c r="J44" s="399"/>
    </row>
    <row r="45" spans="1:10" s="213" customFormat="1" x14ac:dyDescent="0.25">
      <c r="A45" s="389">
        <v>42717</v>
      </c>
      <c r="B45" s="390" t="s">
        <v>437</v>
      </c>
      <c r="C45" s="391">
        <v>3</v>
      </c>
      <c r="D45" s="390" t="s">
        <v>436</v>
      </c>
      <c r="E45" s="57">
        <v>5352</v>
      </c>
      <c r="F45" s="387">
        <v>84640.166599999997</v>
      </c>
      <c r="G45" s="387">
        <v>15.81467985799701</v>
      </c>
      <c r="H45" s="402"/>
      <c r="I45" s="392"/>
      <c r="J45" s="399"/>
    </row>
    <row r="46" spans="1:10" s="213" customFormat="1" x14ac:dyDescent="0.25">
      <c r="A46" s="389">
        <v>42717</v>
      </c>
      <c r="B46" s="390" t="s">
        <v>438</v>
      </c>
      <c r="C46" s="391">
        <v>2</v>
      </c>
      <c r="D46" s="390" t="s">
        <v>439</v>
      </c>
      <c r="E46" s="57"/>
      <c r="F46" s="387"/>
      <c r="G46" s="387"/>
      <c r="H46" s="402">
        <v>8501.35</v>
      </c>
      <c r="I46" s="392">
        <v>186087.89309999999</v>
      </c>
      <c r="J46" s="399">
        <v>21.889217788995357</v>
      </c>
    </row>
    <row r="47" spans="1:10" s="213" customFormat="1" x14ac:dyDescent="0.25">
      <c r="A47" s="389">
        <v>42717</v>
      </c>
      <c r="B47" s="390" t="s">
        <v>440</v>
      </c>
      <c r="C47" s="391">
        <v>3</v>
      </c>
      <c r="D47" s="390" t="s">
        <v>441</v>
      </c>
      <c r="E47" s="57">
        <v>8962</v>
      </c>
      <c r="F47" s="387">
        <v>213574.03460000001</v>
      </c>
      <c r="G47" s="387">
        <v>23.831068355277843</v>
      </c>
      <c r="H47" s="402"/>
      <c r="I47" s="392"/>
      <c r="J47" s="399"/>
    </row>
    <row r="48" spans="1:10" s="213" customFormat="1" x14ac:dyDescent="0.25">
      <c r="A48" s="389">
        <v>42717</v>
      </c>
      <c r="B48" s="390" t="s">
        <v>442</v>
      </c>
      <c r="C48" s="391">
        <v>3</v>
      </c>
      <c r="D48" s="390" t="s">
        <v>443</v>
      </c>
      <c r="E48" s="57">
        <v>8782.4</v>
      </c>
      <c r="F48" s="387">
        <v>219191.538</v>
      </c>
      <c r="G48" s="387">
        <v>24.958044298911908</v>
      </c>
      <c r="H48" s="402"/>
      <c r="I48" s="392"/>
      <c r="J48" s="399"/>
    </row>
    <row r="49" spans="1:10" s="213" customFormat="1" x14ac:dyDescent="0.25">
      <c r="A49" s="389">
        <v>42717</v>
      </c>
      <c r="B49" s="390" t="s">
        <v>444</v>
      </c>
      <c r="C49" s="391">
        <v>3</v>
      </c>
      <c r="D49" s="390" t="s">
        <v>445</v>
      </c>
      <c r="E49" s="57">
        <v>5492</v>
      </c>
      <c r="F49" s="387">
        <v>52661.118799999997</v>
      </c>
      <c r="G49" s="387">
        <v>9.5886960670065537</v>
      </c>
      <c r="H49" s="402"/>
      <c r="I49" s="392"/>
      <c r="J49" s="399"/>
    </row>
    <row r="50" spans="1:10" s="213" customFormat="1" x14ac:dyDescent="0.25">
      <c r="A50" s="389">
        <v>42717</v>
      </c>
      <c r="B50" s="390" t="s">
        <v>446</v>
      </c>
      <c r="C50" s="391">
        <v>3</v>
      </c>
      <c r="D50" s="403" t="s">
        <v>447</v>
      </c>
      <c r="E50" s="393">
        <v>5652</v>
      </c>
      <c r="F50" s="392">
        <v>64231.661800000002</v>
      </c>
      <c r="G50" s="392">
        <v>11.364412915782024</v>
      </c>
      <c r="H50" s="402"/>
      <c r="I50" s="392"/>
      <c r="J50" s="399"/>
    </row>
    <row r="51" spans="1:10" s="213" customFormat="1" x14ac:dyDescent="0.25">
      <c r="A51" s="389">
        <v>42717</v>
      </c>
      <c r="B51" s="390" t="s">
        <v>448</v>
      </c>
      <c r="C51" s="391">
        <v>3</v>
      </c>
      <c r="D51" s="390" t="s">
        <v>449</v>
      </c>
      <c r="E51" s="57">
        <v>5818.8</v>
      </c>
      <c r="F51" s="387">
        <v>114203.79240000001</v>
      </c>
      <c r="G51" s="387">
        <v>19.62669214156498</v>
      </c>
      <c r="H51" s="402"/>
      <c r="I51" s="392"/>
      <c r="J51" s="399"/>
    </row>
    <row r="52" spans="1:10" s="213" customFormat="1" x14ac:dyDescent="0.25">
      <c r="A52" s="389">
        <v>42717</v>
      </c>
      <c r="B52" s="390" t="s">
        <v>450</v>
      </c>
      <c r="C52" s="391">
        <v>3</v>
      </c>
      <c r="D52" s="390" t="s">
        <v>451</v>
      </c>
      <c r="E52" s="57">
        <v>6658.8</v>
      </c>
      <c r="F52" s="387">
        <v>113468.34849999999</v>
      </c>
      <c r="G52" s="387">
        <v>17.040360399500717</v>
      </c>
      <c r="H52" s="402"/>
      <c r="I52" s="392"/>
      <c r="J52" s="399"/>
    </row>
    <row r="53" spans="1:10" s="213" customFormat="1" x14ac:dyDescent="0.25">
      <c r="A53" s="389">
        <v>42717</v>
      </c>
      <c r="B53" s="390" t="s">
        <v>452</v>
      </c>
      <c r="C53" s="391">
        <v>2</v>
      </c>
      <c r="D53" s="390" t="s">
        <v>453</v>
      </c>
      <c r="E53" s="57"/>
      <c r="F53" s="387"/>
      <c r="G53" s="387"/>
      <c r="H53" s="402">
        <v>7040.7</v>
      </c>
      <c r="I53" s="392">
        <v>126884.3667</v>
      </c>
      <c r="J53" s="399">
        <v>18.021555126644369</v>
      </c>
    </row>
    <row r="54" spans="1:10" s="213" customFormat="1" x14ac:dyDescent="0.25">
      <c r="A54" s="389">
        <v>42717</v>
      </c>
      <c r="B54" s="390" t="s">
        <v>454</v>
      </c>
      <c r="C54" s="391">
        <v>3</v>
      </c>
      <c r="D54" s="390" t="s">
        <v>455</v>
      </c>
      <c r="E54" s="57">
        <v>4720</v>
      </c>
      <c r="F54" s="387">
        <v>47627.142800000001</v>
      </c>
      <c r="G54" s="387">
        <v>10.090496355932205</v>
      </c>
      <c r="H54" s="402"/>
      <c r="I54" s="392"/>
      <c r="J54" s="399"/>
    </row>
    <row r="55" spans="1:10" s="213" customFormat="1" x14ac:dyDescent="0.25">
      <c r="A55" s="389">
        <v>42717</v>
      </c>
      <c r="B55" s="390" t="s">
        <v>456</v>
      </c>
      <c r="C55" s="397">
        <v>3</v>
      </c>
      <c r="D55" s="396" t="s">
        <v>457</v>
      </c>
      <c r="E55" s="57">
        <v>4548</v>
      </c>
      <c r="F55" s="387">
        <v>53877.738799999999</v>
      </c>
      <c r="G55" s="387">
        <v>11.846468513632365</v>
      </c>
      <c r="H55" s="402"/>
      <c r="I55" s="392"/>
      <c r="J55" s="399"/>
    </row>
    <row r="56" spans="1:10" s="213" customFormat="1" x14ac:dyDescent="0.25">
      <c r="A56" s="389">
        <v>42717</v>
      </c>
      <c r="B56" s="390" t="s">
        <v>458</v>
      </c>
      <c r="C56" s="391">
        <v>3</v>
      </c>
      <c r="D56" s="390" t="s">
        <v>459</v>
      </c>
      <c r="E56" s="57"/>
      <c r="F56" s="387"/>
      <c r="G56" s="387"/>
      <c r="H56" s="402">
        <v>10371</v>
      </c>
      <c r="I56" s="392">
        <v>122652.311</v>
      </c>
      <c r="J56" s="399">
        <v>11.826469096519141</v>
      </c>
    </row>
    <row r="57" spans="1:10" s="213" customFormat="1" x14ac:dyDescent="0.25">
      <c r="A57" s="389">
        <v>42717</v>
      </c>
      <c r="B57" s="390" t="s">
        <v>460</v>
      </c>
      <c r="C57" s="391">
        <v>3</v>
      </c>
      <c r="D57" s="390" t="s">
        <v>455</v>
      </c>
      <c r="E57" s="57">
        <v>4720</v>
      </c>
      <c r="F57" s="387">
        <v>45300.477700000003</v>
      </c>
      <c r="G57" s="387">
        <v>9.5975588347457634</v>
      </c>
      <c r="H57" s="402"/>
      <c r="I57" s="392"/>
      <c r="J57" s="399"/>
    </row>
    <row r="58" spans="1:10" s="213" customFormat="1" x14ac:dyDescent="0.25">
      <c r="A58" s="389">
        <v>42717</v>
      </c>
      <c r="B58" s="390" t="s">
        <v>461</v>
      </c>
      <c r="C58" s="391">
        <v>2</v>
      </c>
      <c r="D58" s="390" t="s">
        <v>462</v>
      </c>
      <c r="E58" s="57">
        <v>7824</v>
      </c>
      <c r="F58" s="387">
        <v>98428.742100000003</v>
      </c>
      <c r="G58" s="387">
        <v>12.580360697852761</v>
      </c>
      <c r="H58" s="402"/>
      <c r="I58" s="392"/>
      <c r="J58" s="399"/>
    </row>
    <row r="59" spans="1:10" s="213" customFormat="1" x14ac:dyDescent="0.25">
      <c r="A59" s="389">
        <v>42717</v>
      </c>
      <c r="B59" s="390" t="s">
        <v>463</v>
      </c>
      <c r="C59" s="391">
        <v>2</v>
      </c>
      <c r="D59" s="390" t="s">
        <v>462</v>
      </c>
      <c r="E59" s="57">
        <v>7824</v>
      </c>
      <c r="F59" s="387">
        <v>99067.030799999993</v>
      </c>
      <c r="G59" s="387">
        <v>12.661941564417177</v>
      </c>
      <c r="H59" s="402"/>
      <c r="I59" s="392"/>
      <c r="J59" s="399"/>
    </row>
    <row r="60" spans="1:10" s="213" customFormat="1" x14ac:dyDescent="0.25">
      <c r="A60" s="389">
        <v>42717</v>
      </c>
      <c r="B60" s="390" t="s">
        <v>464</v>
      </c>
      <c r="C60" s="391">
        <v>3</v>
      </c>
      <c r="D60" s="403" t="s">
        <v>465</v>
      </c>
      <c r="E60" s="393">
        <v>5592</v>
      </c>
      <c r="F60" s="392">
        <v>64474.359799999998</v>
      </c>
      <c r="G60" s="392">
        <v>11.529749606580829</v>
      </c>
      <c r="H60" s="402"/>
      <c r="I60" s="392"/>
      <c r="J60" s="399"/>
    </row>
    <row r="61" spans="1:10" s="213" customFormat="1" x14ac:dyDescent="0.25">
      <c r="A61" s="389">
        <v>42717</v>
      </c>
      <c r="B61" s="390" t="s">
        <v>466</v>
      </c>
      <c r="C61" s="391">
        <v>3</v>
      </c>
      <c r="D61" s="390" t="s">
        <v>467</v>
      </c>
      <c r="E61" s="57">
        <v>6272</v>
      </c>
      <c r="F61" s="387">
        <v>71150.138399999996</v>
      </c>
      <c r="G61" s="387">
        <v>11.34409094387755</v>
      </c>
      <c r="H61" s="402"/>
      <c r="I61" s="392"/>
      <c r="J61" s="399"/>
    </row>
    <row r="62" spans="1:10" s="213" customFormat="1" x14ac:dyDescent="0.25">
      <c r="A62" s="389">
        <v>42717</v>
      </c>
      <c r="B62" s="390" t="s">
        <v>468</v>
      </c>
      <c r="C62" s="391">
        <v>3</v>
      </c>
      <c r="D62" s="403" t="s">
        <v>469</v>
      </c>
      <c r="E62" s="393">
        <v>4744</v>
      </c>
      <c r="F62" s="392">
        <v>46339.755799999999</v>
      </c>
      <c r="G62" s="392">
        <v>9.7680766863406401</v>
      </c>
      <c r="H62" s="402"/>
      <c r="I62" s="392"/>
      <c r="J62" s="399"/>
    </row>
    <row r="63" spans="1:10" s="213" customFormat="1" x14ac:dyDescent="0.25">
      <c r="A63" s="389">
        <v>42717</v>
      </c>
      <c r="B63" s="390" t="s">
        <v>470</v>
      </c>
      <c r="C63" s="391">
        <v>3</v>
      </c>
      <c r="D63" s="390" t="s">
        <v>469</v>
      </c>
      <c r="E63" s="57">
        <v>4744</v>
      </c>
      <c r="F63" s="387">
        <v>48934.090300000003</v>
      </c>
      <c r="G63" s="387">
        <v>10.314943149241147</v>
      </c>
      <c r="H63" s="402"/>
      <c r="I63" s="392"/>
      <c r="J63" s="399"/>
    </row>
    <row r="64" spans="1:10" s="213" customFormat="1" x14ac:dyDescent="0.25">
      <c r="A64" s="389">
        <v>42381</v>
      </c>
      <c r="B64" s="390" t="s">
        <v>471</v>
      </c>
      <c r="C64" s="391">
        <v>2</v>
      </c>
      <c r="D64" s="390" t="s">
        <v>472</v>
      </c>
      <c r="E64" s="57">
        <v>2484.9299999999998</v>
      </c>
      <c r="F64" s="387">
        <v>73018.834199999998</v>
      </c>
      <c r="G64" s="387">
        <v>29.384665245587339</v>
      </c>
      <c r="H64" s="402"/>
      <c r="I64" s="392"/>
      <c r="J64" s="399"/>
    </row>
    <row r="65" spans="1:15" s="213" customFormat="1" x14ac:dyDescent="0.25">
      <c r="A65" s="389">
        <v>42381</v>
      </c>
      <c r="B65" s="390" t="s">
        <v>473</v>
      </c>
      <c r="C65" s="397">
        <v>2</v>
      </c>
      <c r="D65" s="396" t="s">
        <v>472</v>
      </c>
      <c r="E65" s="57">
        <v>2484.9299999999998</v>
      </c>
      <c r="F65" s="387">
        <v>74623.505099999995</v>
      </c>
      <c r="G65" s="387">
        <v>30.030426270704272</v>
      </c>
      <c r="H65" s="402"/>
      <c r="I65" s="392"/>
      <c r="J65" s="399"/>
    </row>
    <row r="66" spans="1:15" s="213" customFormat="1" x14ac:dyDescent="0.25">
      <c r="A66" s="389">
        <v>42381</v>
      </c>
      <c r="B66" s="390" t="s">
        <v>474</v>
      </c>
      <c r="C66" s="391">
        <v>6</v>
      </c>
      <c r="D66" s="390" t="s">
        <v>475</v>
      </c>
      <c r="E66" s="57"/>
      <c r="F66" s="387"/>
      <c r="G66" s="387"/>
      <c r="H66" s="402">
        <v>37867.199999999997</v>
      </c>
      <c r="I66" s="392">
        <v>445275.64409999998</v>
      </c>
      <c r="J66" s="399">
        <v>11.758874521660452</v>
      </c>
    </row>
    <row r="67" spans="1:15" s="213" customFormat="1" x14ac:dyDescent="0.25">
      <c r="A67" s="389">
        <v>42409</v>
      </c>
      <c r="B67" s="390" t="s">
        <v>476</v>
      </c>
      <c r="C67" s="391">
        <v>1</v>
      </c>
      <c r="D67" s="390" t="s">
        <v>477</v>
      </c>
      <c r="E67" s="57">
        <v>4488</v>
      </c>
      <c r="F67" s="387">
        <v>235267.9026</v>
      </c>
      <c r="G67" s="387">
        <v>52.42154692513369</v>
      </c>
      <c r="H67" s="402"/>
      <c r="I67" s="392"/>
      <c r="J67" s="399"/>
    </row>
    <row r="68" spans="1:15" s="213" customFormat="1" x14ac:dyDescent="0.25">
      <c r="A68" s="389">
        <v>42409</v>
      </c>
      <c r="B68" s="390" t="s">
        <v>478</v>
      </c>
      <c r="C68" s="391">
        <v>1</v>
      </c>
      <c r="D68" s="390" t="s">
        <v>479</v>
      </c>
      <c r="E68" s="57">
        <v>3828</v>
      </c>
      <c r="F68" s="387">
        <v>230727.71189999999</v>
      </c>
      <c r="G68" s="387">
        <v>60.273696943573668</v>
      </c>
      <c r="H68" s="402"/>
      <c r="I68" s="392"/>
      <c r="J68" s="399"/>
    </row>
    <row r="69" spans="1:15" s="213" customFormat="1" x14ac:dyDescent="0.25">
      <c r="A69" s="389">
        <v>42409</v>
      </c>
      <c r="B69" s="390" t="s">
        <v>480</v>
      </c>
      <c r="C69" s="391">
        <v>1</v>
      </c>
      <c r="D69" s="390" t="s">
        <v>481</v>
      </c>
      <c r="E69" s="57">
        <v>2233.8000000000002</v>
      </c>
      <c r="F69" s="387">
        <v>238531.28260000001</v>
      </c>
      <c r="G69" s="387">
        <v>106.78274843585172</v>
      </c>
      <c r="H69" s="402"/>
      <c r="I69" s="392"/>
      <c r="J69" s="399"/>
    </row>
    <row r="70" spans="1:15" s="213" customFormat="1" x14ac:dyDescent="0.25">
      <c r="A70" s="389">
        <v>42500</v>
      </c>
      <c r="B70" s="390" t="s">
        <v>482</v>
      </c>
      <c r="C70" s="391">
        <v>2</v>
      </c>
      <c r="D70" s="390" t="s">
        <v>483</v>
      </c>
      <c r="E70" s="57">
        <v>6201.6</v>
      </c>
      <c r="F70" s="387">
        <v>106187.9764</v>
      </c>
      <c r="G70" s="387">
        <v>17.122673943476503</v>
      </c>
      <c r="H70" s="402"/>
      <c r="I70" s="392"/>
      <c r="J70" s="399"/>
    </row>
    <row r="71" spans="1:15" s="213" customFormat="1" x14ac:dyDescent="0.25">
      <c r="A71" s="389">
        <v>42591</v>
      </c>
      <c r="B71" s="390" t="s">
        <v>484</v>
      </c>
      <c r="C71" s="391">
        <v>2</v>
      </c>
      <c r="D71" s="390" t="s">
        <v>13</v>
      </c>
      <c r="E71" s="57"/>
      <c r="F71" s="387"/>
      <c r="G71" s="387"/>
      <c r="H71" s="402">
        <v>1970.3</v>
      </c>
      <c r="I71" s="392">
        <v>76390.921100000007</v>
      </c>
      <c r="J71" s="399">
        <v>38.771212103169269</v>
      </c>
    </row>
    <row r="72" spans="1:15" s="213" customFormat="1" x14ac:dyDescent="0.25">
      <c r="A72" s="389">
        <v>42717</v>
      </c>
      <c r="B72" s="390" t="s">
        <v>485</v>
      </c>
      <c r="C72" s="391">
        <v>2</v>
      </c>
      <c r="D72" s="390" t="s">
        <v>486</v>
      </c>
      <c r="E72" s="57">
        <v>5032</v>
      </c>
      <c r="F72" s="387">
        <v>135274.83379999999</v>
      </c>
      <c r="G72" s="387">
        <v>26.882916096979329</v>
      </c>
      <c r="H72" s="402"/>
      <c r="I72" s="392"/>
      <c r="J72" s="399"/>
    </row>
    <row r="73" spans="1:15" s="213" customFormat="1" x14ac:dyDescent="0.25">
      <c r="A73" s="389">
        <v>42717</v>
      </c>
      <c r="B73" s="390" t="s">
        <v>487</v>
      </c>
      <c r="C73" s="391">
        <v>1</v>
      </c>
      <c r="D73" s="390" t="s">
        <v>144</v>
      </c>
      <c r="E73" s="57">
        <v>4241.7700000000004</v>
      </c>
      <c r="F73" s="387">
        <v>32054.9588</v>
      </c>
      <c r="G73" s="387">
        <v>7.5569770761740482</v>
      </c>
      <c r="H73" s="402"/>
      <c r="I73" s="392"/>
      <c r="J73" s="399"/>
    </row>
    <row r="74" spans="1:15" x14ac:dyDescent="0.25">
      <c r="A74" s="4"/>
      <c r="B74" s="2"/>
      <c r="C74" s="5"/>
      <c r="D74" s="28"/>
      <c r="E74" s="63"/>
      <c r="F74" s="64"/>
      <c r="G74" s="64"/>
      <c r="H74" s="359"/>
      <c r="I74" s="278"/>
      <c r="J74" s="19"/>
      <c r="K74" s="213"/>
      <c r="L74" s="213"/>
      <c r="M74" s="213"/>
      <c r="N74" s="213"/>
      <c r="O74" s="213"/>
    </row>
    <row r="75" spans="1:15" x14ac:dyDescent="0.25">
      <c r="A75" s="213"/>
      <c r="B75" s="213"/>
      <c r="C75" s="213"/>
      <c r="D75" s="213"/>
      <c r="E75" s="68" t="s">
        <v>306</v>
      </c>
      <c r="F75" s="69" t="s">
        <v>4</v>
      </c>
      <c r="G75" s="70"/>
      <c r="H75" s="68" t="s">
        <v>306</v>
      </c>
      <c r="I75" s="69" t="s">
        <v>4</v>
      </c>
      <c r="J75" s="94"/>
      <c r="K75" s="213"/>
      <c r="L75" s="213"/>
      <c r="M75" s="213"/>
      <c r="N75" s="213"/>
      <c r="O75" s="213"/>
    </row>
    <row r="76" spans="1:15" x14ac:dyDescent="0.25">
      <c r="A76" s="213"/>
      <c r="B76" s="213"/>
      <c r="C76" s="213"/>
      <c r="D76" s="213"/>
      <c r="E76" s="63">
        <f>SUM(E4:E74)</f>
        <v>294591.08999999997</v>
      </c>
      <c r="F76" s="378">
        <f>SUM(F4:F74)</f>
        <v>7626126.242899999</v>
      </c>
      <c r="G76" s="64"/>
      <c r="H76" s="63">
        <f>SUM(H4:H74)</f>
        <v>185487.25</v>
      </c>
      <c r="I76" s="378">
        <f>SUM(I4:I74)</f>
        <v>3843793.4492000006</v>
      </c>
      <c r="J76" s="361"/>
      <c r="K76" s="213"/>
      <c r="L76" s="213"/>
      <c r="M76" s="213"/>
      <c r="N76" s="213"/>
      <c r="O76" s="213"/>
    </row>
    <row r="77" spans="1:15" ht="21" x14ac:dyDescent="0.35">
      <c r="A77" s="213"/>
      <c r="B77" s="213"/>
      <c r="C77" s="213"/>
      <c r="D77" s="213"/>
      <c r="E77" s="213"/>
      <c r="F77" s="213"/>
      <c r="G77" s="213"/>
      <c r="H77" s="15"/>
      <c r="I77" s="15"/>
      <c r="J77" s="29"/>
      <c r="K77" s="29"/>
      <c r="L77" s="9"/>
      <c r="M77" s="9"/>
      <c r="N77" s="9"/>
      <c r="O77" s="9"/>
    </row>
    <row r="78" spans="1:15" ht="18.75" x14ac:dyDescent="0.3">
      <c r="A78" s="79" t="s">
        <v>314</v>
      </c>
      <c r="B78" s="80"/>
      <c r="C78" s="80"/>
      <c r="D78" s="80"/>
      <c r="E78" s="79" t="s">
        <v>308</v>
      </c>
      <c r="F78" s="81"/>
      <c r="G78" s="364" t="s">
        <v>309</v>
      </c>
      <c r="H78" s="362"/>
      <c r="I78" s="362"/>
      <c r="J78" s="362"/>
      <c r="K78" s="15"/>
      <c r="L78" s="213"/>
      <c r="M78" s="213"/>
      <c r="N78" s="213"/>
      <c r="O78" s="213"/>
    </row>
    <row r="79" spans="1:15" ht="18.75" x14ac:dyDescent="0.3">
      <c r="A79" s="82" t="s">
        <v>315</v>
      </c>
      <c r="B79" s="83"/>
      <c r="C79" s="83"/>
      <c r="D79" s="83"/>
      <c r="E79" s="82">
        <f>COUNTA(E4:E74)</f>
        <v>49</v>
      </c>
      <c r="F79" s="84"/>
      <c r="G79" s="365">
        <f>ROUND(F76/E76,2)</f>
        <v>25.89</v>
      </c>
      <c r="H79" s="363"/>
      <c r="I79" s="363"/>
      <c r="J79" s="363"/>
      <c r="K79" s="15"/>
      <c r="L79" s="213"/>
      <c r="M79" s="213"/>
      <c r="N79" s="213"/>
      <c r="O79" s="213"/>
    </row>
    <row r="80" spans="1:15" ht="18.75" x14ac:dyDescent="0.3">
      <c r="A80" s="82" t="s">
        <v>316</v>
      </c>
      <c r="B80" s="83"/>
      <c r="C80" s="83"/>
      <c r="D80" s="83"/>
      <c r="E80" s="82">
        <f>COUNTA(H4:H74)</f>
        <v>21</v>
      </c>
      <c r="F80" s="84"/>
      <c r="G80" s="365">
        <f>ROUND(I76/H76,2)</f>
        <v>20.72</v>
      </c>
      <c r="H80" s="363"/>
      <c r="I80" s="363"/>
      <c r="J80" s="363"/>
      <c r="K80" s="15"/>
      <c r="L80" s="213"/>
      <c r="M80" s="213"/>
      <c r="N80" s="213"/>
      <c r="O80" s="213"/>
    </row>
    <row r="81" spans="1:15" ht="18.75" x14ac:dyDescent="0.3">
      <c r="A81" s="82" t="s">
        <v>317</v>
      </c>
      <c r="B81" s="83"/>
      <c r="C81" s="83"/>
      <c r="D81" s="83"/>
      <c r="E81" s="82">
        <f>SUM(E79:E80)</f>
        <v>70</v>
      </c>
      <c r="F81" s="84"/>
      <c r="G81" s="365">
        <f>ROUND((F76+I76)/(E76+H76),2)</f>
        <v>23.89</v>
      </c>
      <c r="H81" s="363"/>
      <c r="I81" s="363"/>
      <c r="J81" s="363"/>
      <c r="K81" s="15"/>
      <c r="L81" s="213"/>
      <c r="M81" s="213"/>
      <c r="N81" s="213"/>
      <c r="O81" s="213"/>
    </row>
    <row r="82" spans="1:15" x14ac:dyDescent="0.25">
      <c r="A82" s="213"/>
      <c r="B82" s="213"/>
      <c r="C82" s="213"/>
      <c r="D82" s="213"/>
      <c r="E82" s="213"/>
      <c r="F82" s="213"/>
      <c r="G82" s="213"/>
      <c r="H82" s="15"/>
      <c r="I82" s="15"/>
      <c r="J82" s="15"/>
      <c r="K82" s="15"/>
      <c r="L82" s="213"/>
      <c r="M82" s="213"/>
      <c r="N82" s="213"/>
      <c r="O82" s="213"/>
    </row>
    <row r="83" spans="1:15" x14ac:dyDescent="0.25">
      <c r="A83" s="213"/>
      <c r="B83" s="213"/>
      <c r="C83" s="213"/>
      <c r="D83" s="213"/>
      <c r="E83" s="213"/>
      <c r="F83" s="213"/>
      <c r="G83" s="213"/>
      <c r="H83" s="15"/>
      <c r="I83" s="15"/>
      <c r="J83" s="15"/>
      <c r="K83" s="15"/>
      <c r="L83" s="213"/>
      <c r="M83" s="213"/>
      <c r="N83" s="213"/>
      <c r="O83" s="213"/>
    </row>
    <row r="84" spans="1:15" x14ac:dyDescent="0.25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</row>
    <row r="85" spans="1:15" x14ac:dyDescent="0.25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</row>
    <row r="86" spans="1:15" x14ac:dyDescent="0.25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7" spans="1:15" x14ac:dyDescent="0.25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</row>
    <row r="88" spans="1:15" x14ac:dyDescent="0.25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</row>
    <row r="89" spans="1:15" x14ac:dyDescent="0.25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</row>
    <row r="90" spans="1:15" x14ac:dyDescent="0.25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</row>
    <row r="91" spans="1:15" x14ac:dyDescent="0.25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</row>
    <row r="92" spans="1:15" x14ac:dyDescent="0.25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</row>
    <row r="93" spans="1:15" x14ac:dyDescent="0.25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</row>
    <row r="94" spans="1:15" x14ac:dyDescent="0.25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</row>
    <row r="95" spans="1:15" x14ac:dyDescent="0.25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</row>
  </sheetData>
  <mergeCells count="2">
    <mergeCell ref="E2:G2"/>
    <mergeCell ref="H2:J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5" sqref="G15"/>
    </sheetView>
  </sheetViews>
  <sheetFormatPr defaultRowHeight="15" x14ac:dyDescent="0.25"/>
  <cols>
    <col min="4" max="4" width="16.42578125" customWidth="1"/>
    <col min="6" max="6" width="15.42578125" customWidth="1"/>
    <col min="7" max="7" width="10" bestFit="1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365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42409</v>
      </c>
      <c r="B4" s="412" t="s">
        <v>562</v>
      </c>
      <c r="C4" s="413">
        <v>4</v>
      </c>
      <c r="D4" s="412" t="s">
        <v>563</v>
      </c>
      <c r="E4" s="57">
        <v>30680.639999999999</v>
      </c>
      <c r="F4" s="387">
        <v>1131514.6739000001</v>
      </c>
      <c r="G4" s="387">
        <v>36.880412235525149</v>
      </c>
      <c r="H4" s="357"/>
      <c r="I4" s="278"/>
      <c r="J4" s="360"/>
    </row>
    <row r="5" spans="1:10" x14ac:dyDescent="0.25">
      <c r="A5" s="4"/>
      <c r="B5" s="2"/>
      <c r="C5" s="5"/>
      <c r="D5" s="28"/>
      <c r="E5" s="57"/>
      <c r="F5" s="15"/>
      <c r="G5" s="15"/>
      <c r="H5" s="358"/>
      <c r="I5" s="278"/>
      <c r="J5" s="19"/>
    </row>
    <row r="6" spans="1:10" x14ac:dyDescent="0.25">
      <c r="A6" s="4"/>
      <c r="B6" s="2"/>
      <c r="C6" s="5"/>
      <c r="D6" s="28"/>
      <c r="E6" s="57"/>
      <c r="F6" s="15"/>
      <c r="G6" s="15"/>
      <c r="H6" s="358"/>
      <c r="I6" s="278"/>
      <c r="J6" s="19"/>
    </row>
    <row r="7" spans="1:10" x14ac:dyDescent="0.25">
      <c r="A7" s="4"/>
      <c r="B7" s="2"/>
      <c r="C7" s="5"/>
      <c r="D7" s="28"/>
      <c r="E7" s="57"/>
      <c r="F7" s="15"/>
      <c r="G7" s="15"/>
      <c r="H7" s="358"/>
      <c r="I7" s="278"/>
      <c r="J7" s="19"/>
    </row>
    <row r="8" spans="1:10" x14ac:dyDescent="0.25">
      <c r="A8" s="4"/>
      <c r="B8" s="2"/>
      <c r="C8" s="5"/>
      <c r="D8" s="28"/>
      <c r="E8" s="63"/>
      <c r="F8" s="64"/>
      <c r="G8" s="64"/>
      <c r="H8" s="359"/>
      <c r="I8" s="278"/>
      <c r="J8" s="19"/>
    </row>
    <row r="9" spans="1:10" x14ac:dyDescent="0.25">
      <c r="A9" s="213"/>
      <c r="B9" s="213"/>
      <c r="C9" s="213"/>
      <c r="D9" s="213"/>
      <c r="E9" s="68" t="s">
        <v>306</v>
      </c>
      <c r="F9" s="69" t="s">
        <v>4</v>
      </c>
      <c r="G9" s="70"/>
      <c r="H9" s="68" t="s">
        <v>306</v>
      </c>
      <c r="I9" s="69" t="s">
        <v>4</v>
      </c>
      <c r="J9" s="94"/>
    </row>
    <row r="10" spans="1:10" x14ac:dyDescent="0.25">
      <c r="A10" s="213"/>
      <c r="B10" s="213"/>
      <c r="C10" s="213"/>
      <c r="D10" s="213"/>
      <c r="E10" s="63">
        <f>SUM(E4:E8)</f>
        <v>30680.639999999999</v>
      </c>
      <c r="F10" s="437">
        <f>SUM(F4:F8)</f>
        <v>1131514.6739000001</v>
      </c>
      <c r="G10" s="64"/>
      <c r="H10" s="63">
        <f>SUM(H4:H8)</f>
        <v>0</v>
      </c>
      <c r="I10" s="437">
        <f>SUM(I4:I8)</f>
        <v>0</v>
      </c>
      <c r="J10" s="361"/>
    </row>
    <row r="11" spans="1:10" ht="21" x14ac:dyDescent="0.35">
      <c r="A11" s="213"/>
      <c r="B11" s="213"/>
      <c r="C11" s="213"/>
      <c r="D11" s="213"/>
      <c r="E11" s="213"/>
      <c r="F11" s="213"/>
      <c r="G11" s="213"/>
      <c r="H11" s="15"/>
      <c r="I11" s="15"/>
      <c r="J11" s="29"/>
    </row>
    <row r="12" spans="1:10" ht="18.75" x14ac:dyDescent="0.3">
      <c r="A12" s="79" t="s">
        <v>314</v>
      </c>
      <c r="B12" s="80"/>
      <c r="C12" s="80"/>
      <c r="D12" s="80"/>
      <c r="E12" s="79" t="s">
        <v>308</v>
      </c>
      <c r="F12" s="81"/>
      <c r="G12" s="364" t="s">
        <v>309</v>
      </c>
      <c r="H12" s="362"/>
      <c r="I12" s="362"/>
      <c r="J12" s="362"/>
    </row>
    <row r="13" spans="1:10" ht="18.75" x14ac:dyDescent="0.3">
      <c r="A13" s="82" t="s">
        <v>315</v>
      </c>
      <c r="B13" s="83"/>
      <c r="C13" s="83"/>
      <c r="D13" s="83"/>
      <c r="E13" s="82">
        <f>COUNTA(E4:E8)</f>
        <v>1</v>
      </c>
      <c r="F13" s="84"/>
      <c r="G13" s="365">
        <f>ROUND(F10/E10,2)</f>
        <v>36.880000000000003</v>
      </c>
      <c r="H13" s="363"/>
      <c r="I13" s="363"/>
      <c r="J13" s="363"/>
    </row>
    <row r="14" spans="1:10" ht="18.75" x14ac:dyDescent="0.3">
      <c r="A14" s="82" t="s">
        <v>316</v>
      </c>
      <c r="B14" s="83"/>
      <c r="C14" s="83"/>
      <c r="D14" s="83"/>
      <c r="E14" s="82">
        <f>COUNTA(H4:H8)</f>
        <v>0</v>
      </c>
      <c r="F14" s="84"/>
      <c r="G14" s="365" t="e">
        <f>ROUND(I10/H10,2)</f>
        <v>#DIV/0!</v>
      </c>
      <c r="H14" s="363"/>
      <c r="I14" s="363"/>
      <c r="J14" s="363"/>
    </row>
    <row r="15" spans="1:10" ht="18.75" x14ac:dyDescent="0.3">
      <c r="A15" s="82" t="s">
        <v>317</v>
      </c>
      <c r="B15" s="83"/>
      <c r="C15" s="83"/>
      <c r="D15" s="83"/>
      <c r="E15" s="82">
        <f>SUM(E13:E14)</f>
        <v>1</v>
      </c>
      <c r="F15" s="84"/>
      <c r="G15" s="365">
        <f>ROUND((F10+I10)/(E10+H10),2)</f>
        <v>36.880000000000003</v>
      </c>
      <c r="H15" s="363"/>
      <c r="I15" s="363"/>
      <c r="J15" s="363"/>
    </row>
  </sheetData>
  <mergeCells count="2">
    <mergeCell ref="E2:G2"/>
    <mergeCell ref="H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17" sqref="G17"/>
    </sheetView>
  </sheetViews>
  <sheetFormatPr defaultRowHeight="15" x14ac:dyDescent="0.25"/>
  <cols>
    <col min="1" max="1" width="12" customWidth="1"/>
    <col min="6" max="6" width="13" customWidth="1"/>
    <col min="7" max="7" width="10" bestFit="1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360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42381</v>
      </c>
      <c r="B4" s="412" t="s">
        <v>530</v>
      </c>
      <c r="C4" s="413">
        <v>1</v>
      </c>
      <c r="D4" s="412" t="s">
        <v>531</v>
      </c>
      <c r="E4" s="57">
        <v>1910.26</v>
      </c>
      <c r="F4" s="387">
        <v>18969.694599999999</v>
      </c>
      <c r="G4" s="387">
        <v>9.9304254410515789</v>
      </c>
      <c r="H4" s="357"/>
      <c r="I4" s="278"/>
      <c r="J4" s="360"/>
    </row>
    <row r="5" spans="1:10" x14ac:dyDescent="0.25">
      <c r="A5" s="411">
        <v>42500</v>
      </c>
      <c r="B5" s="412" t="s">
        <v>532</v>
      </c>
      <c r="C5" s="413">
        <v>1</v>
      </c>
      <c r="D5" s="412" t="s">
        <v>16</v>
      </c>
      <c r="E5" s="57">
        <v>2973.03</v>
      </c>
      <c r="F5" s="387">
        <v>119886.9048</v>
      </c>
      <c r="G5" s="387">
        <v>40.324821350140681</v>
      </c>
      <c r="H5" s="358"/>
      <c r="I5" s="278"/>
      <c r="J5" s="19"/>
    </row>
    <row r="6" spans="1:10" x14ac:dyDescent="0.25">
      <c r="A6" s="411">
        <v>42535</v>
      </c>
      <c r="B6" s="412" t="s">
        <v>533</v>
      </c>
      <c r="C6" s="413">
        <v>1</v>
      </c>
      <c r="D6" s="412" t="s">
        <v>155</v>
      </c>
      <c r="E6" s="57">
        <v>3770.8</v>
      </c>
      <c r="F6" s="387">
        <v>115970.925</v>
      </c>
      <c r="G6" s="387">
        <v>30.7549919110776</v>
      </c>
      <c r="H6" s="358"/>
      <c r="I6" s="278"/>
      <c r="J6" s="19"/>
    </row>
    <row r="7" spans="1:10" s="213" customFormat="1" x14ac:dyDescent="0.25">
      <c r="A7" s="411">
        <v>42535</v>
      </c>
      <c r="B7" s="412" t="s">
        <v>534</v>
      </c>
      <c r="C7" s="413">
        <v>1</v>
      </c>
      <c r="D7" s="412" t="s">
        <v>535</v>
      </c>
      <c r="E7" s="57">
        <v>3709.2</v>
      </c>
      <c r="F7" s="387">
        <v>87273.752099999998</v>
      </c>
      <c r="G7" s="387">
        <v>23.528996346618346</v>
      </c>
      <c r="H7" s="358"/>
      <c r="I7" s="416"/>
      <c r="J7" s="19"/>
    </row>
    <row r="8" spans="1:10" s="213" customFormat="1" x14ac:dyDescent="0.25">
      <c r="A8" s="411">
        <v>42682</v>
      </c>
      <c r="B8" s="412" t="s">
        <v>536</v>
      </c>
      <c r="C8" s="413">
        <v>2</v>
      </c>
      <c r="D8" s="412" t="s">
        <v>537</v>
      </c>
      <c r="E8" s="57">
        <v>2913.8</v>
      </c>
      <c r="F8" s="387">
        <v>99262.071200000006</v>
      </c>
      <c r="G8" s="387">
        <v>34.066191755306384</v>
      </c>
      <c r="H8" s="358"/>
      <c r="I8" s="416"/>
      <c r="J8" s="19"/>
    </row>
    <row r="9" spans="1:10" s="213" customFormat="1" x14ac:dyDescent="0.25">
      <c r="A9" s="411">
        <v>42717</v>
      </c>
      <c r="B9" s="412" t="s">
        <v>538</v>
      </c>
      <c r="C9" s="413">
        <v>1</v>
      </c>
      <c r="D9" s="412" t="s">
        <v>13</v>
      </c>
      <c r="E9" s="57">
        <v>1180</v>
      </c>
      <c r="F9" s="387">
        <v>22969.7569</v>
      </c>
      <c r="G9" s="387">
        <v>19.465895677966103</v>
      </c>
      <c r="H9" s="358"/>
      <c r="I9" s="416"/>
      <c r="J9" s="19"/>
    </row>
    <row r="10" spans="1:10" s="213" customFormat="1" x14ac:dyDescent="0.25">
      <c r="A10" s="433"/>
      <c r="B10" s="434"/>
      <c r="C10" s="435"/>
      <c r="D10" s="434"/>
      <c r="E10" s="57"/>
      <c r="F10" s="387"/>
      <c r="G10" s="387"/>
      <c r="H10" s="358"/>
      <c r="I10" s="416"/>
      <c r="J10" s="19"/>
    </row>
    <row r="11" spans="1:10" x14ac:dyDescent="0.25">
      <c r="A11" s="213"/>
      <c r="B11" s="213"/>
      <c r="C11" s="213"/>
      <c r="D11" s="213"/>
      <c r="E11" s="68" t="s">
        <v>306</v>
      </c>
      <c r="F11" s="69" t="s">
        <v>4</v>
      </c>
      <c r="G11" s="70"/>
      <c r="H11" s="68" t="s">
        <v>306</v>
      </c>
      <c r="I11" s="69" t="s">
        <v>4</v>
      </c>
      <c r="J11" s="94"/>
    </row>
    <row r="12" spans="1:10" x14ac:dyDescent="0.25">
      <c r="A12" s="213"/>
      <c r="B12" s="213"/>
      <c r="C12" s="213"/>
      <c r="D12" s="213"/>
      <c r="E12" s="63">
        <f>SUM(E4:E10)</f>
        <v>16457.09</v>
      </c>
      <c r="F12" s="417">
        <f>SUM(F4:F10)</f>
        <v>464333.10459999996</v>
      </c>
      <c r="G12" s="64"/>
      <c r="H12" s="63">
        <f>SUM(H4:H10)</f>
        <v>0</v>
      </c>
      <c r="I12" s="71">
        <f>SUM(I4:I10)</f>
        <v>0</v>
      </c>
      <c r="J12" s="361"/>
    </row>
    <row r="13" spans="1:10" ht="21" x14ac:dyDescent="0.35">
      <c r="A13" s="213"/>
      <c r="B13" s="213"/>
      <c r="C13" s="213"/>
      <c r="D13" s="213"/>
      <c r="E13" s="213"/>
      <c r="F13" s="213"/>
      <c r="G13" s="213"/>
      <c r="H13" s="15"/>
      <c r="I13" s="15"/>
      <c r="J13" s="29"/>
    </row>
    <row r="14" spans="1:10" ht="18.75" x14ac:dyDescent="0.3">
      <c r="A14" s="79" t="s">
        <v>314</v>
      </c>
      <c r="B14" s="80"/>
      <c r="C14" s="80"/>
      <c r="D14" s="80"/>
      <c r="E14" s="79" t="s">
        <v>308</v>
      </c>
      <c r="F14" s="81"/>
      <c r="G14" s="364" t="s">
        <v>309</v>
      </c>
      <c r="H14" s="362"/>
      <c r="I14" s="362"/>
      <c r="J14" s="362"/>
    </row>
    <row r="15" spans="1:10" ht="18.75" x14ac:dyDescent="0.3">
      <c r="A15" s="82" t="s">
        <v>315</v>
      </c>
      <c r="B15" s="83"/>
      <c r="C15" s="83"/>
      <c r="D15" s="83"/>
      <c r="E15" s="82">
        <f>COUNTA(E4:E10)</f>
        <v>6</v>
      </c>
      <c r="F15" s="84"/>
      <c r="G15" s="365">
        <f>ROUND(F12/E12,2)</f>
        <v>28.21</v>
      </c>
      <c r="H15" s="363"/>
      <c r="I15" s="363"/>
      <c r="J15" s="363"/>
    </row>
    <row r="16" spans="1:10" ht="18.75" x14ac:dyDescent="0.3">
      <c r="A16" s="82" t="s">
        <v>316</v>
      </c>
      <c r="B16" s="83"/>
      <c r="C16" s="83"/>
      <c r="D16" s="83"/>
      <c r="E16" s="82">
        <f>COUNTA(H4:H10)</f>
        <v>0</v>
      </c>
      <c r="F16" s="84"/>
      <c r="G16" s="365" t="e">
        <f>ROUND(I12/H12,2)</f>
        <v>#DIV/0!</v>
      </c>
      <c r="H16" s="363"/>
      <c r="I16" s="363"/>
      <c r="J16" s="363"/>
    </row>
    <row r="17" spans="1:10" ht="18.75" x14ac:dyDescent="0.3">
      <c r="A17" s="82" t="s">
        <v>317</v>
      </c>
      <c r="B17" s="83"/>
      <c r="C17" s="83"/>
      <c r="D17" s="83"/>
      <c r="E17" s="82">
        <f>SUM(E15:E16)</f>
        <v>6</v>
      </c>
      <c r="F17" s="84"/>
      <c r="G17" s="365">
        <f>ROUND((F12+I12)/(E12+H12),2)</f>
        <v>28.21</v>
      </c>
      <c r="H17" s="363"/>
      <c r="I17" s="363"/>
      <c r="J17" s="363"/>
    </row>
  </sheetData>
  <mergeCells count="2">
    <mergeCell ref="E2:G2"/>
    <mergeCell ref="H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2" sqref="G12"/>
    </sheetView>
  </sheetViews>
  <sheetFormatPr defaultRowHeight="15" x14ac:dyDescent="0.25"/>
  <cols>
    <col min="1" max="1" width="10.5703125" customWidth="1"/>
    <col min="4" max="4" width="8" customWidth="1"/>
    <col min="5" max="5" width="9.85546875" customWidth="1"/>
    <col min="6" max="6" width="11.28515625" customWidth="1"/>
    <col min="7" max="7" width="10.5703125" customWidth="1"/>
    <col min="8" max="8" width="10.28515625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364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42717</v>
      </c>
      <c r="B4" s="412" t="s">
        <v>561</v>
      </c>
      <c r="C4" s="413">
        <v>1</v>
      </c>
      <c r="D4" s="28"/>
      <c r="E4" s="57">
        <v>882</v>
      </c>
      <c r="F4" s="387">
        <v>54662.027800000003</v>
      </c>
      <c r="G4" s="387">
        <v>61.975088208616782</v>
      </c>
      <c r="H4" s="357"/>
      <c r="I4" s="278"/>
      <c r="J4" s="360"/>
    </row>
    <row r="5" spans="1:10" x14ac:dyDescent="0.25">
      <c r="A5" s="4"/>
      <c r="B5" s="2"/>
      <c r="C5" s="5"/>
      <c r="D5" s="28"/>
      <c r="E5" s="57"/>
      <c r="F5" s="15"/>
      <c r="G5" s="15"/>
      <c r="H5" s="358"/>
      <c r="I5" s="278"/>
      <c r="J5" s="19"/>
    </row>
    <row r="6" spans="1:10" x14ac:dyDescent="0.25">
      <c r="A6" s="213"/>
      <c r="B6" s="213"/>
      <c r="C6" s="213"/>
      <c r="D6" s="213"/>
      <c r="E6" s="68" t="s">
        <v>306</v>
      </c>
      <c r="F6" s="69" t="s">
        <v>4</v>
      </c>
      <c r="G6" s="70"/>
      <c r="H6" s="68" t="s">
        <v>306</v>
      </c>
      <c r="I6" s="69" t="s">
        <v>4</v>
      </c>
      <c r="J6" s="94"/>
    </row>
    <row r="7" spans="1:10" x14ac:dyDescent="0.25">
      <c r="A7" s="213"/>
      <c r="B7" s="213"/>
      <c r="C7" s="213"/>
      <c r="D7" s="213"/>
      <c r="E7" s="63">
        <f>SUM(E4:E5)</f>
        <v>882</v>
      </c>
      <c r="F7" s="437">
        <f>SUM(F4:F5)</f>
        <v>54662.027800000003</v>
      </c>
      <c r="G7" s="64"/>
      <c r="H7" s="63">
        <f>SUM(H4:H5)</f>
        <v>0</v>
      </c>
      <c r="I7" s="437">
        <f>SUM(I4:I5)</f>
        <v>0</v>
      </c>
      <c r="J7" s="361"/>
    </row>
    <row r="8" spans="1:10" ht="21" x14ac:dyDescent="0.35">
      <c r="A8" s="213"/>
      <c r="B8" s="213"/>
      <c r="C8" s="213"/>
      <c r="D8" s="213"/>
      <c r="E8" s="213"/>
      <c r="F8" s="213"/>
      <c r="G8" s="213"/>
      <c r="H8" s="15"/>
      <c r="I8" s="15"/>
      <c r="J8" s="29"/>
    </row>
    <row r="9" spans="1:10" ht="18.75" x14ac:dyDescent="0.3">
      <c r="A9" s="79" t="s">
        <v>314</v>
      </c>
      <c r="B9" s="80"/>
      <c r="C9" s="80"/>
      <c r="D9" s="80"/>
      <c r="E9" s="79" t="s">
        <v>308</v>
      </c>
      <c r="F9" s="81"/>
      <c r="G9" s="364" t="s">
        <v>309</v>
      </c>
      <c r="H9" s="362"/>
      <c r="I9" s="362"/>
      <c r="J9" s="362"/>
    </row>
    <row r="10" spans="1:10" ht="18.75" x14ac:dyDescent="0.3">
      <c r="A10" s="82" t="s">
        <v>315</v>
      </c>
      <c r="B10" s="83"/>
      <c r="C10" s="83"/>
      <c r="D10" s="83"/>
      <c r="E10" s="82">
        <f>COUNTA(E4:E5)</f>
        <v>1</v>
      </c>
      <c r="F10" s="84"/>
      <c r="G10" s="418">
        <f>ROUND(F7/E7,2)</f>
        <v>61.98</v>
      </c>
      <c r="H10" s="363"/>
      <c r="I10" s="363"/>
      <c r="J10" s="363"/>
    </row>
    <row r="11" spans="1:10" ht="18.75" x14ac:dyDescent="0.3">
      <c r="A11" s="82" t="s">
        <v>316</v>
      </c>
      <c r="B11" s="83"/>
      <c r="C11" s="83"/>
      <c r="D11" s="83"/>
      <c r="E11" s="82">
        <f>COUNTA(H4:H5)</f>
        <v>0</v>
      </c>
      <c r="F11" s="84"/>
      <c r="G11" s="418" t="e">
        <f>ROUND(I7/H7,2)</f>
        <v>#DIV/0!</v>
      </c>
      <c r="H11" s="363"/>
      <c r="I11" s="363"/>
      <c r="J11" s="363"/>
    </row>
    <row r="12" spans="1:10" ht="18.75" x14ac:dyDescent="0.3">
      <c r="A12" s="82" t="s">
        <v>317</v>
      </c>
      <c r="B12" s="83"/>
      <c r="C12" s="83"/>
      <c r="D12" s="83"/>
      <c r="E12" s="82">
        <f>SUM(E10:E11)</f>
        <v>1</v>
      </c>
      <c r="F12" s="84"/>
      <c r="G12" s="365">
        <f>ROUND((F7+I7)/(E7+H7),2)</f>
        <v>61.98</v>
      </c>
      <c r="H12" s="363"/>
      <c r="I12" s="363"/>
      <c r="J12" s="363"/>
    </row>
  </sheetData>
  <mergeCells count="2">
    <mergeCell ref="E2:G2"/>
    <mergeCell ref="H2:J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61" workbookViewId="0">
      <selection activeCell="G83" sqref="G83"/>
    </sheetView>
  </sheetViews>
  <sheetFormatPr defaultRowHeight="15" x14ac:dyDescent="0.25"/>
  <cols>
    <col min="1" max="1" width="11.5703125" customWidth="1"/>
    <col min="4" max="4" width="61.42578125" customWidth="1"/>
    <col min="6" max="6" width="18.7109375" customWidth="1"/>
    <col min="7" max="7" width="18" customWidth="1"/>
    <col min="9" max="9" width="13" customWidth="1"/>
  </cols>
  <sheetData>
    <row r="1" spans="1:10" ht="26.25" x14ac:dyDescent="0.4">
      <c r="A1" s="11" t="s">
        <v>282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1" x14ac:dyDescent="0.35">
      <c r="A2" s="10" t="s">
        <v>366</v>
      </c>
      <c r="B2" s="9"/>
      <c r="C2" s="9"/>
      <c r="D2" s="9"/>
      <c r="E2" s="446" t="s">
        <v>304</v>
      </c>
      <c r="F2" s="447"/>
      <c r="G2" s="447"/>
      <c r="H2" s="450" t="s">
        <v>305</v>
      </c>
      <c r="I2" s="450"/>
      <c r="J2" s="451"/>
    </row>
    <row r="3" spans="1:10" ht="30" x14ac:dyDescent="0.25">
      <c r="A3" s="13" t="s">
        <v>299</v>
      </c>
      <c r="B3" s="13" t="s">
        <v>281</v>
      </c>
      <c r="C3" s="13" t="s">
        <v>303</v>
      </c>
      <c r="D3" s="51" t="s">
        <v>2</v>
      </c>
      <c r="E3" s="53" t="s">
        <v>3</v>
      </c>
      <c r="F3" s="8" t="s">
        <v>4</v>
      </c>
      <c r="G3" s="8" t="s">
        <v>5</v>
      </c>
      <c r="H3" s="52" t="s">
        <v>3</v>
      </c>
      <c r="I3" s="8" t="s">
        <v>4</v>
      </c>
      <c r="J3" s="8" t="s">
        <v>5</v>
      </c>
    </row>
    <row r="4" spans="1:10" x14ac:dyDescent="0.25">
      <c r="A4" s="411">
        <v>42381</v>
      </c>
      <c r="B4" s="412" t="s">
        <v>564</v>
      </c>
      <c r="C4" s="413">
        <v>3</v>
      </c>
      <c r="D4" s="412" t="s">
        <v>565</v>
      </c>
      <c r="E4" s="57">
        <v>5297.2</v>
      </c>
      <c r="F4" s="387">
        <v>147673.8596</v>
      </c>
      <c r="G4" s="387">
        <v>27.877719201678804</v>
      </c>
      <c r="H4" s="357"/>
      <c r="I4" s="278"/>
      <c r="J4" s="360"/>
    </row>
    <row r="5" spans="1:10" x14ac:dyDescent="0.25">
      <c r="A5" s="411">
        <v>42381</v>
      </c>
      <c r="B5" s="412" t="s">
        <v>566</v>
      </c>
      <c r="C5" s="413">
        <v>3</v>
      </c>
      <c r="D5" s="412" t="s">
        <v>565</v>
      </c>
      <c r="E5" s="57">
        <v>5297.2</v>
      </c>
      <c r="F5" s="387">
        <v>147788.47899999999</v>
      </c>
      <c r="G5" s="387">
        <v>27.899356934023039</v>
      </c>
      <c r="H5" s="358"/>
      <c r="I5" s="278"/>
      <c r="J5" s="19"/>
    </row>
    <row r="6" spans="1:10" s="213" customFormat="1" x14ac:dyDescent="0.25">
      <c r="A6" s="411">
        <v>42409</v>
      </c>
      <c r="B6" s="412" t="s">
        <v>567</v>
      </c>
      <c r="C6" s="413">
        <v>3</v>
      </c>
      <c r="D6" s="412" t="s">
        <v>568</v>
      </c>
      <c r="E6" s="57">
        <v>4640</v>
      </c>
      <c r="F6" s="387">
        <v>17968.217700000001</v>
      </c>
      <c r="G6" s="387">
        <v>3.8724607112068967</v>
      </c>
      <c r="H6" s="358"/>
      <c r="I6" s="416"/>
      <c r="J6" s="19"/>
    </row>
    <row r="7" spans="1:10" s="213" customFormat="1" x14ac:dyDescent="0.25">
      <c r="A7" s="411">
        <v>42409</v>
      </c>
      <c r="B7" s="412" t="s">
        <v>569</v>
      </c>
      <c r="C7" s="413">
        <v>3</v>
      </c>
      <c r="D7" s="412" t="s">
        <v>568</v>
      </c>
      <c r="E7" s="57">
        <v>4640</v>
      </c>
      <c r="F7" s="387">
        <v>17968.217700000001</v>
      </c>
      <c r="G7" s="387">
        <v>3.8724607112068967</v>
      </c>
      <c r="H7" s="358"/>
      <c r="I7" s="416"/>
      <c r="J7" s="19"/>
    </row>
    <row r="8" spans="1:10" s="213" customFormat="1" x14ac:dyDescent="0.25">
      <c r="A8" s="411">
        <v>42409</v>
      </c>
      <c r="B8" s="412" t="s">
        <v>570</v>
      </c>
      <c r="C8" s="413">
        <v>3</v>
      </c>
      <c r="D8" s="412" t="s">
        <v>571</v>
      </c>
      <c r="E8" s="57">
        <v>5572</v>
      </c>
      <c r="F8" s="387">
        <v>21589.7189</v>
      </c>
      <c r="G8" s="387">
        <v>3.8746803481694183</v>
      </c>
      <c r="H8" s="358"/>
      <c r="I8" s="416"/>
      <c r="J8" s="19"/>
    </row>
    <row r="9" spans="1:10" s="213" customFormat="1" x14ac:dyDescent="0.25">
      <c r="A9" s="411">
        <v>42409</v>
      </c>
      <c r="B9" s="412" t="s">
        <v>572</v>
      </c>
      <c r="C9" s="413">
        <v>3</v>
      </c>
      <c r="D9" s="412" t="s">
        <v>571</v>
      </c>
      <c r="E9" s="57">
        <v>5572</v>
      </c>
      <c r="F9" s="387">
        <v>21589.7189</v>
      </c>
      <c r="G9" s="387">
        <v>3.8746803481694183</v>
      </c>
      <c r="H9" s="358"/>
      <c r="I9" s="416"/>
      <c r="J9" s="19"/>
    </row>
    <row r="10" spans="1:10" s="213" customFormat="1" x14ac:dyDescent="0.25">
      <c r="A10" s="411">
        <v>42409</v>
      </c>
      <c r="B10" s="412" t="s">
        <v>573</v>
      </c>
      <c r="C10" s="413">
        <v>3</v>
      </c>
      <c r="D10" s="412" t="s">
        <v>574</v>
      </c>
      <c r="E10" s="57">
        <v>4600</v>
      </c>
      <c r="F10" s="387">
        <v>17794.107</v>
      </c>
      <c r="G10" s="387">
        <v>3.8682841304347826</v>
      </c>
      <c r="H10" s="358"/>
      <c r="I10" s="416"/>
      <c r="J10" s="19"/>
    </row>
    <row r="11" spans="1:10" s="213" customFormat="1" x14ac:dyDescent="0.25">
      <c r="A11" s="411">
        <v>42409</v>
      </c>
      <c r="B11" s="412" t="s">
        <v>575</v>
      </c>
      <c r="C11" s="413">
        <v>3</v>
      </c>
      <c r="D11" s="438" t="s">
        <v>574</v>
      </c>
      <c r="E11" s="439">
        <v>4600</v>
      </c>
      <c r="F11" s="414">
        <v>17794.107</v>
      </c>
      <c r="G11" s="414">
        <v>3.8682841304347826</v>
      </c>
      <c r="H11" s="358"/>
      <c r="I11" s="416"/>
      <c r="J11" s="19"/>
    </row>
    <row r="12" spans="1:10" s="213" customFormat="1" x14ac:dyDescent="0.25">
      <c r="A12" s="411">
        <v>42472</v>
      </c>
      <c r="B12" s="412" t="s">
        <v>576</v>
      </c>
      <c r="C12" s="413">
        <v>1</v>
      </c>
      <c r="D12" s="412" t="s">
        <v>577</v>
      </c>
      <c r="E12" s="57">
        <v>6000</v>
      </c>
      <c r="F12" s="387">
        <v>21552.842700000001</v>
      </c>
      <c r="G12" s="387">
        <v>3.59214045</v>
      </c>
      <c r="H12" s="358"/>
      <c r="I12" s="416"/>
      <c r="J12" s="19"/>
    </row>
    <row r="13" spans="1:10" s="213" customFormat="1" x14ac:dyDescent="0.25">
      <c r="A13" s="411">
        <v>42472</v>
      </c>
      <c r="B13" s="412" t="s">
        <v>578</v>
      </c>
      <c r="C13" s="413">
        <v>1</v>
      </c>
      <c r="D13" s="412" t="s">
        <v>579</v>
      </c>
      <c r="E13" s="57">
        <v>6200</v>
      </c>
      <c r="F13" s="387">
        <v>21552.842700000001</v>
      </c>
      <c r="G13" s="387">
        <v>3.4762649516129036</v>
      </c>
      <c r="H13" s="358"/>
      <c r="I13" s="416"/>
      <c r="J13" s="19"/>
    </row>
    <row r="14" spans="1:10" s="213" customFormat="1" x14ac:dyDescent="0.25">
      <c r="A14" s="411">
        <v>42472</v>
      </c>
      <c r="B14" s="412" t="s">
        <v>580</v>
      </c>
      <c r="C14" s="413">
        <v>1</v>
      </c>
      <c r="D14" s="412" t="s">
        <v>581</v>
      </c>
      <c r="E14" s="57">
        <v>5200</v>
      </c>
      <c r="F14" s="387">
        <v>18741.6024</v>
      </c>
      <c r="G14" s="387">
        <v>3.6041543076923075</v>
      </c>
      <c r="H14" s="358"/>
      <c r="I14" s="416"/>
      <c r="J14" s="19"/>
    </row>
    <row r="15" spans="1:10" s="213" customFormat="1" x14ac:dyDescent="0.25">
      <c r="A15" s="411">
        <v>42472</v>
      </c>
      <c r="B15" s="412" t="s">
        <v>582</v>
      </c>
      <c r="C15" s="413">
        <v>1</v>
      </c>
      <c r="D15" s="412" t="s">
        <v>583</v>
      </c>
      <c r="E15" s="57">
        <v>5200</v>
      </c>
      <c r="F15" s="387">
        <v>18741.6024</v>
      </c>
      <c r="G15" s="387">
        <v>3.6041543076923075</v>
      </c>
      <c r="H15" s="358"/>
      <c r="I15" s="416"/>
      <c r="J15" s="19"/>
    </row>
    <row r="16" spans="1:10" s="213" customFormat="1" x14ac:dyDescent="0.25">
      <c r="A16" s="411">
        <v>42500</v>
      </c>
      <c r="B16" s="412" t="s">
        <v>584</v>
      </c>
      <c r="C16" s="413">
        <v>4</v>
      </c>
      <c r="D16" s="412" t="s">
        <v>585</v>
      </c>
      <c r="E16" s="57">
        <v>9508.16</v>
      </c>
      <c r="F16" s="387">
        <v>165117.49979999999</v>
      </c>
      <c r="G16" s="387">
        <v>17.365872796269979</v>
      </c>
      <c r="H16" s="358"/>
      <c r="I16" s="416"/>
      <c r="J16" s="19"/>
    </row>
    <row r="17" spans="1:10" s="213" customFormat="1" x14ac:dyDescent="0.25">
      <c r="A17" s="411">
        <v>42500</v>
      </c>
      <c r="B17" s="412" t="s">
        <v>586</v>
      </c>
      <c r="C17" s="413">
        <v>3</v>
      </c>
      <c r="D17" s="412" t="s">
        <v>587</v>
      </c>
      <c r="E17" s="57">
        <v>10846</v>
      </c>
      <c r="F17" s="387">
        <v>680083.40650000004</v>
      </c>
      <c r="G17" s="387">
        <v>62.703614834962202</v>
      </c>
      <c r="H17" s="358"/>
      <c r="I17" s="416"/>
      <c r="J17" s="19"/>
    </row>
    <row r="18" spans="1:10" s="213" customFormat="1" x14ac:dyDescent="0.25">
      <c r="A18" s="411">
        <v>42500</v>
      </c>
      <c r="B18" s="412" t="s">
        <v>588</v>
      </c>
      <c r="C18" s="413">
        <v>3</v>
      </c>
      <c r="D18" s="412" t="s">
        <v>589</v>
      </c>
      <c r="E18" s="57">
        <v>8903</v>
      </c>
      <c r="F18" s="387">
        <v>550501.68039999995</v>
      </c>
      <c r="G18" s="387">
        <v>61.833278715039867</v>
      </c>
      <c r="H18" s="358"/>
      <c r="I18" s="416"/>
      <c r="J18" s="19"/>
    </row>
    <row r="19" spans="1:10" s="213" customFormat="1" x14ac:dyDescent="0.25">
      <c r="A19" s="411">
        <v>42500</v>
      </c>
      <c r="B19" s="412" t="s">
        <v>590</v>
      </c>
      <c r="C19" s="413">
        <v>2</v>
      </c>
      <c r="D19" s="412" t="s">
        <v>591</v>
      </c>
      <c r="E19" s="57">
        <v>11677.12</v>
      </c>
      <c r="F19" s="387">
        <v>44550.7284</v>
      </c>
      <c r="G19" s="387">
        <v>3.8152153915438434</v>
      </c>
      <c r="H19" s="358"/>
      <c r="I19" s="416"/>
      <c r="J19" s="19"/>
    </row>
    <row r="20" spans="1:10" s="213" customFormat="1" x14ac:dyDescent="0.25">
      <c r="A20" s="411">
        <v>42500</v>
      </c>
      <c r="B20" s="412" t="s">
        <v>592</v>
      </c>
      <c r="C20" s="41">
        <v>2</v>
      </c>
      <c r="D20" s="28" t="s">
        <v>593</v>
      </c>
      <c r="E20" s="57">
        <v>23908.06</v>
      </c>
      <c r="F20" s="387">
        <v>1125927.2143000001</v>
      </c>
      <c r="G20" s="387">
        <v>47.094042283039514</v>
      </c>
      <c r="H20" s="358"/>
      <c r="I20" s="416"/>
      <c r="J20" s="19"/>
    </row>
    <row r="21" spans="1:10" s="213" customFormat="1" x14ac:dyDescent="0.25">
      <c r="A21" s="411">
        <v>42500</v>
      </c>
      <c r="B21" s="412" t="s">
        <v>594</v>
      </c>
      <c r="C21" s="413">
        <v>2</v>
      </c>
      <c r="D21" s="412" t="s">
        <v>595</v>
      </c>
      <c r="E21" s="57">
        <v>23889.38</v>
      </c>
      <c r="F21" s="387">
        <v>1074097.6595000001</v>
      </c>
      <c r="G21" s="387">
        <v>44.961301668832824</v>
      </c>
      <c r="H21" s="358"/>
      <c r="I21" s="416"/>
      <c r="J21" s="19"/>
    </row>
    <row r="22" spans="1:10" s="213" customFormat="1" x14ac:dyDescent="0.25">
      <c r="A22" s="411">
        <v>42535</v>
      </c>
      <c r="B22" s="412" t="s">
        <v>596</v>
      </c>
      <c r="C22" s="413">
        <v>4</v>
      </c>
      <c r="D22" s="412" t="s">
        <v>597</v>
      </c>
      <c r="E22" s="57"/>
      <c r="F22" s="15"/>
      <c r="G22" s="15"/>
      <c r="H22" s="358">
        <v>11043.84</v>
      </c>
      <c r="I22" s="416">
        <v>49917.406600000002</v>
      </c>
      <c r="J22" s="395">
        <v>4.519932134677739</v>
      </c>
    </row>
    <row r="23" spans="1:10" s="213" customFormat="1" x14ac:dyDescent="0.25">
      <c r="A23" s="411">
        <v>42535</v>
      </c>
      <c r="B23" s="412" t="s">
        <v>598</v>
      </c>
      <c r="C23" s="413">
        <v>4</v>
      </c>
      <c r="D23" s="412" t="s">
        <v>599</v>
      </c>
      <c r="E23" s="57"/>
      <c r="F23" s="15"/>
      <c r="G23" s="15"/>
      <c r="H23" s="358">
        <v>10843.68</v>
      </c>
      <c r="I23" s="416">
        <v>48975.9231</v>
      </c>
      <c r="J23" s="395">
        <v>4.5165409262740175</v>
      </c>
    </row>
    <row r="24" spans="1:10" s="213" customFormat="1" x14ac:dyDescent="0.25">
      <c r="A24" s="433">
        <v>42535</v>
      </c>
      <c r="B24" s="434" t="s">
        <v>600</v>
      </c>
      <c r="C24" s="435">
        <v>3</v>
      </c>
      <c r="D24" s="434" t="s">
        <v>601</v>
      </c>
      <c r="E24" s="57">
        <v>5238</v>
      </c>
      <c r="F24" s="387">
        <v>31838.718499999999</v>
      </c>
      <c r="G24" s="387">
        <v>6.0784113211149293</v>
      </c>
      <c r="H24" s="358"/>
      <c r="I24" s="416"/>
      <c r="J24" s="395"/>
    </row>
    <row r="25" spans="1:10" s="213" customFormat="1" x14ac:dyDescent="0.25">
      <c r="A25" s="411">
        <v>42535</v>
      </c>
      <c r="B25" s="412" t="s">
        <v>602</v>
      </c>
      <c r="C25" s="413">
        <v>3</v>
      </c>
      <c r="D25" s="412" t="s">
        <v>601</v>
      </c>
      <c r="E25" s="57">
        <v>5238</v>
      </c>
      <c r="F25" s="387">
        <v>31838.718499999999</v>
      </c>
      <c r="G25" s="387">
        <v>6.0784113211149293</v>
      </c>
      <c r="H25" s="358"/>
      <c r="I25" s="416"/>
      <c r="J25" s="395"/>
    </row>
    <row r="26" spans="1:10" s="213" customFormat="1" x14ac:dyDescent="0.25">
      <c r="A26" s="411">
        <v>42535</v>
      </c>
      <c r="B26" s="412" t="s">
        <v>603</v>
      </c>
      <c r="C26" s="413">
        <v>2</v>
      </c>
      <c r="D26" s="412" t="s">
        <v>604</v>
      </c>
      <c r="E26" s="57">
        <v>7704</v>
      </c>
      <c r="F26" s="387">
        <v>32986.653299999998</v>
      </c>
      <c r="G26" s="387">
        <v>4.2817566588785043</v>
      </c>
      <c r="H26" s="358"/>
      <c r="I26" s="416"/>
      <c r="J26" s="395"/>
    </row>
    <row r="27" spans="1:10" s="213" customFormat="1" x14ac:dyDescent="0.25">
      <c r="A27" s="411">
        <v>42535</v>
      </c>
      <c r="B27" s="412" t="s">
        <v>605</v>
      </c>
      <c r="C27" s="413">
        <v>2</v>
      </c>
      <c r="D27" s="412" t="s">
        <v>604</v>
      </c>
      <c r="E27" s="57">
        <v>7704</v>
      </c>
      <c r="F27" s="387">
        <v>32986.653299999998</v>
      </c>
      <c r="G27" s="387">
        <v>4.2817566588785043</v>
      </c>
      <c r="H27" s="358"/>
      <c r="I27" s="416"/>
      <c r="J27" s="395"/>
    </row>
    <row r="28" spans="1:10" s="213" customFormat="1" x14ac:dyDescent="0.25">
      <c r="A28" s="411">
        <v>42535</v>
      </c>
      <c r="B28" s="412" t="s">
        <v>606</v>
      </c>
      <c r="C28" s="413">
        <v>2</v>
      </c>
      <c r="D28" s="412" t="s">
        <v>607</v>
      </c>
      <c r="E28" s="57">
        <v>12460.88</v>
      </c>
      <c r="F28" s="387">
        <v>50197.081100000003</v>
      </c>
      <c r="G28" s="387">
        <v>4.0283737241731759</v>
      </c>
      <c r="H28" s="358"/>
      <c r="I28" s="416"/>
      <c r="J28" s="395"/>
    </row>
    <row r="29" spans="1:10" s="213" customFormat="1" x14ac:dyDescent="0.25">
      <c r="A29" s="433">
        <v>42535</v>
      </c>
      <c r="B29" s="434" t="s">
        <v>608</v>
      </c>
      <c r="C29" s="413">
        <v>2</v>
      </c>
      <c r="D29" s="412" t="s">
        <v>609</v>
      </c>
      <c r="E29" s="57">
        <v>13596</v>
      </c>
      <c r="F29" s="387">
        <v>54858.238599999997</v>
      </c>
      <c r="G29" s="387">
        <v>4.0348807443365695</v>
      </c>
      <c r="H29" s="358"/>
      <c r="I29" s="416"/>
      <c r="J29" s="395"/>
    </row>
    <row r="30" spans="1:10" s="213" customFormat="1" ht="30" x14ac:dyDescent="0.25">
      <c r="A30" s="411">
        <v>42563</v>
      </c>
      <c r="B30" s="412" t="s">
        <v>353</v>
      </c>
      <c r="C30" s="413">
        <v>12</v>
      </c>
      <c r="D30" s="412" t="s">
        <v>610</v>
      </c>
      <c r="E30" s="57">
        <v>70065</v>
      </c>
      <c r="F30" s="387">
        <v>9914071.5891999993</v>
      </c>
      <c r="G30" s="387">
        <v>141.49820294298152</v>
      </c>
      <c r="H30" s="358"/>
      <c r="I30" s="416"/>
      <c r="J30" s="395"/>
    </row>
    <row r="31" spans="1:10" s="213" customFormat="1" ht="30" x14ac:dyDescent="0.25">
      <c r="A31" s="411">
        <v>42563</v>
      </c>
      <c r="B31" s="412" t="s">
        <v>611</v>
      </c>
      <c r="C31" s="435">
        <v>14</v>
      </c>
      <c r="D31" s="434" t="s">
        <v>612</v>
      </c>
      <c r="E31" s="57">
        <v>95445</v>
      </c>
      <c r="F31" s="387">
        <v>14165963.9923</v>
      </c>
      <c r="G31" s="387">
        <v>148.42017908009848</v>
      </c>
      <c r="H31" s="358"/>
      <c r="I31" s="416"/>
      <c r="J31" s="395"/>
    </row>
    <row r="32" spans="1:10" s="213" customFormat="1" x14ac:dyDescent="0.25">
      <c r="A32" s="411">
        <v>42563</v>
      </c>
      <c r="B32" s="412" t="s">
        <v>355</v>
      </c>
      <c r="C32" s="413">
        <v>9</v>
      </c>
      <c r="D32" s="412" t="s">
        <v>613</v>
      </c>
      <c r="E32" s="57">
        <v>25650</v>
      </c>
      <c r="F32" s="387">
        <v>3429759.355</v>
      </c>
      <c r="G32" s="387">
        <v>133.71381500974658</v>
      </c>
      <c r="H32" s="358"/>
      <c r="I32" s="416"/>
      <c r="J32" s="395"/>
    </row>
    <row r="33" spans="1:10" s="213" customFormat="1" x14ac:dyDescent="0.25">
      <c r="A33" s="411">
        <v>42591</v>
      </c>
      <c r="B33" s="412" t="s">
        <v>614</v>
      </c>
      <c r="C33" s="413">
        <v>1</v>
      </c>
      <c r="D33" s="438" t="s">
        <v>615</v>
      </c>
      <c r="E33" s="439">
        <v>9848.16</v>
      </c>
      <c r="F33" s="414">
        <v>42831.653700000003</v>
      </c>
      <c r="G33" s="414">
        <v>4.3492036096526601</v>
      </c>
      <c r="H33" s="358"/>
      <c r="I33" s="416"/>
      <c r="J33" s="395"/>
    </row>
    <row r="34" spans="1:10" s="213" customFormat="1" x14ac:dyDescent="0.25">
      <c r="A34" s="411">
        <v>42591</v>
      </c>
      <c r="B34" s="412" t="s">
        <v>616</v>
      </c>
      <c r="C34" s="413">
        <v>1</v>
      </c>
      <c r="D34" s="412" t="s">
        <v>617</v>
      </c>
      <c r="E34" s="57">
        <v>11675.72</v>
      </c>
      <c r="F34" s="387">
        <v>50229.8485</v>
      </c>
      <c r="G34" s="387">
        <v>4.3020772745791485</v>
      </c>
      <c r="H34" s="358"/>
      <c r="I34" s="416"/>
      <c r="J34" s="395"/>
    </row>
    <row r="35" spans="1:10" s="213" customFormat="1" x14ac:dyDescent="0.25">
      <c r="A35" s="411">
        <v>42682</v>
      </c>
      <c r="B35" s="412" t="s">
        <v>576</v>
      </c>
      <c r="C35" s="435">
        <v>1</v>
      </c>
      <c r="D35" s="434" t="s">
        <v>577</v>
      </c>
      <c r="E35" s="57">
        <v>6000</v>
      </c>
      <c r="F35" s="387">
        <v>249006.71739999999</v>
      </c>
      <c r="G35" s="387">
        <v>41.501119566666667</v>
      </c>
      <c r="H35" s="358"/>
      <c r="I35" s="416"/>
      <c r="J35" s="395"/>
    </row>
    <row r="36" spans="1:10" s="213" customFormat="1" x14ac:dyDescent="0.25">
      <c r="A36" s="411">
        <v>42682</v>
      </c>
      <c r="B36" s="412" t="s">
        <v>578</v>
      </c>
      <c r="C36" s="413">
        <v>1</v>
      </c>
      <c r="D36" s="412" t="s">
        <v>579</v>
      </c>
      <c r="E36" s="57">
        <v>6200</v>
      </c>
      <c r="F36" s="387">
        <v>102444.98910000001</v>
      </c>
      <c r="G36" s="387">
        <v>16.52338533870968</v>
      </c>
      <c r="H36" s="358"/>
      <c r="I36" s="416"/>
      <c r="J36" s="395"/>
    </row>
    <row r="37" spans="1:10" s="213" customFormat="1" x14ac:dyDescent="0.25">
      <c r="A37" s="411">
        <v>42682</v>
      </c>
      <c r="B37" s="412" t="s">
        <v>580</v>
      </c>
      <c r="C37" s="435">
        <v>1</v>
      </c>
      <c r="D37" s="434" t="s">
        <v>581</v>
      </c>
      <c r="E37" s="57">
        <v>5200</v>
      </c>
      <c r="F37" s="387">
        <v>140431.43400000001</v>
      </c>
      <c r="G37" s="387">
        <v>27.006045</v>
      </c>
      <c r="H37" s="358"/>
      <c r="I37" s="416"/>
      <c r="J37" s="395"/>
    </row>
    <row r="38" spans="1:10" s="213" customFormat="1" x14ac:dyDescent="0.25">
      <c r="A38" s="411">
        <v>42682</v>
      </c>
      <c r="B38" s="412" t="s">
        <v>582</v>
      </c>
      <c r="C38" s="413">
        <v>1</v>
      </c>
      <c r="D38" s="412" t="s">
        <v>583</v>
      </c>
      <c r="E38" s="57">
        <v>5200</v>
      </c>
      <c r="F38" s="387">
        <v>3527.6945000000001</v>
      </c>
      <c r="G38" s="387">
        <v>0.67840278846153845</v>
      </c>
      <c r="H38" s="358"/>
      <c r="I38" s="416"/>
      <c r="J38" s="395"/>
    </row>
    <row r="39" spans="1:10" s="213" customFormat="1" x14ac:dyDescent="0.25">
      <c r="A39" s="411">
        <v>42682</v>
      </c>
      <c r="B39" s="412" t="s">
        <v>618</v>
      </c>
      <c r="C39" s="413">
        <v>2</v>
      </c>
      <c r="D39" s="412" t="s">
        <v>619</v>
      </c>
      <c r="E39" s="57">
        <v>7032</v>
      </c>
      <c r="F39" s="387">
        <v>89349.115099999995</v>
      </c>
      <c r="G39" s="387">
        <v>12.70607438850967</v>
      </c>
      <c r="H39" s="358"/>
      <c r="I39" s="416"/>
      <c r="J39" s="395"/>
    </row>
    <row r="40" spans="1:10" s="213" customFormat="1" x14ac:dyDescent="0.25">
      <c r="A40" s="411">
        <v>42682</v>
      </c>
      <c r="B40" s="412" t="s">
        <v>620</v>
      </c>
      <c r="C40" s="413">
        <v>2</v>
      </c>
      <c r="D40" s="412" t="s">
        <v>619</v>
      </c>
      <c r="E40" s="57">
        <v>7032</v>
      </c>
      <c r="F40" s="387">
        <v>126244.6577</v>
      </c>
      <c r="G40" s="387">
        <v>17.952880787827077</v>
      </c>
      <c r="H40" s="358"/>
      <c r="I40" s="416"/>
      <c r="J40" s="395"/>
    </row>
    <row r="41" spans="1:10" s="213" customFormat="1" x14ac:dyDescent="0.25">
      <c r="A41" s="411">
        <v>42717</v>
      </c>
      <c r="B41" s="412" t="s">
        <v>621</v>
      </c>
      <c r="C41" s="413">
        <v>1</v>
      </c>
      <c r="D41" s="412" t="s">
        <v>622</v>
      </c>
      <c r="E41" s="57">
        <v>3320</v>
      </c>
      <c r="F41" s="387">
        <v>14635.313</v>
      </c>
      <c r="G41" s="387">
        <v>4.4082268072289157</v>
      </c>
      <c r="H41" s="358"/>
      <c r="I41" s="416"/>
      <c r="J41" s="395"/>
    </row>
    <row r="42" spans="1:10" s="213" customFormat="1" x14ac:dyDescent="0.25">
      <c r="A42" s="411">
        <v>42717</v>
      </c>
      <c r="B42" s="412" t="s">
        <v>623</v>
      </c>
      <c r="C42" s="413">
        <v>1</v>
      </c>
      <c r="D42" s="434"/>
      <c r="E42" s="57">
        <v>3320</v>
      </c>
      <c r="F42" s="387">
        <v>14738.6903</v>
      </c>
      <c r="G42" s="387">
        <v>4.4393645481927715</v>
      </c>
      <c r="H42" s="358"/>
      <c r="I42" s="416"/>
      <c r="J42" s="395"/>
    </row>
    <row r="43" spans="1:10" s="213" customFormat="1" x14ac:dyDescent="0.25">
      <c r="A43" s="411">
        <v>42717</v>
      </c>
      <c r="B43" s="412" t="s">
        <v>624</v>
      </c>
      <c r="C43" s="413">
        <v>1</v>
      </c>
      <c r="D43" s="412" t="s">
        <v>625</v>
      </c>
      <c r="E43" s="57">
        <v>3811.8</v>
      </c>
      <c r="F43" s="387">
        <v>18732.1898</v>
      </c>
      <c r="G43" s="387">
        <v>4.9142634870784745</v>
      </c>
      <c r="H43" s="358"/>
      <c r="I43" s="416"/>
      <c r="J43" s="395"/>
    </row>
    <row r="44" spans="1:10" s="213" customFormat="1" x14ac:dyDescent="0.25">
      <c r="A44" s="411">
        <v>42717</v>
      </c>
      <c r="B44" s="412" t="s">
        <v>626</v>
      </c>
      <c r="C44" s="413">
        <v>1</v>
      </c>
      <c r="D44" s="412" t="s">
        <v>625</v>
      </c>
      <c r="E44" s="57">
        <v>3811.8</v>
      </c>
      <c r="F44" s="387">
        <v>16810.832399999999</v>
      </c>
      <c r="G44" s="387">
        <v>4.4102083489841535</v>
      </c>
      <c r="H44" s="358"/>
      <c r="I44" s="416"/>
      <c r="J44" s="395"/>
    </row>
    <row r="45" spans="1:10" s="213" customFormat="1" x14ac:dyDescent="0.25">
      <c r="A45" s="433">
        <v>42717</v>
      </c>
      <c r="B45" s="434" t="s">
        <v>627</v>
      </c>
      <c r="C45" s="413">
        <v>1</v>
      </c>
      <c r="D45" s="412" t="s">
        <v>628</v>
      </c>
      <c r="E45" s="57">
        <v>4062.19</v>
      </c>
      <c r="F45" s="387">
        <v>22986.116699999999</v>
      </c>
      <c r="G45" s="387">
        <v>5.6585529065739992</v>
      </c>
      <c r="H45" s="358"/>
      <c r="I45" s="416"/>
      <c r="J45" s="395"/>
    </row>
    <row r="46" spans="1:10" s="213" customFormat="1" x14ac:dyDescent="0.25">
      <c r="A46" s="433">
        <v>42717</v>
      </c>
      <c r="B46" s="434" t="s">
        <v>629</v>
      </c>
      <c r="C46" s="413">
        <v>1</v>
      </c>
      <c r="D46" s="412" t="s">
        <v>628</v>
      </c>
      <c r="E46" s="57">
        <v>4062.19</v>
      </c>
      <c r="F46" s="387">
        <v>19305.673200000001</v>
      </c>
      <c r="G46" s="387">
        <v>4.7525284337927234</v>
      </c>
      <c r="H46" s="358"/>
      <c r="I46" s="416"/>
      <c r="J46" s="395"/>
    </row>
    <row r="47" spans="1:10" s="213" customFormat="1" x14ac:dyDescent="0.25">
      <c r="A47" s="411">
        <v>42717</v>
      </c>
      <c r="B47" s="412" t="s">
        <v>630</v>
      </c>
      <c r="C47" s="413">
        <v>2</v>
      </c>
      <c r="D47" s="434"/>
      <c r="E47" s="57">
        <v>5483.06</v>
      </c>
      <c r="F47" s="387">
        <v>24128.4889</v>
      </c>
      <c r="G47" s="387">
        <v>4.4005516339699327</v>
      </c>
      <c r="H47" s="358"/>
      <c r="I47" s="416"/>
      <c r="J47" s="395"/>
    </row>
    <row r="48" spans="1:10" s="213" customFormat="1" x14ac:dyDescent="0.25">
      <c r="A48" s="411">
        <v>42717</v>
      </c>
      <c r="B48" s="412" t="s">
        <v>631</v>
      </c>
      <c r="C48" s="413">
        <v>2</v>
      </c>
      <c r="D48" s="412" t="s">
        <v>632</v>
      </c>
      <c r="E48" s="57">
        <v>5483.06</v>
      </c>
      <c r="F48" s="387">
        <v>24128.4889</v>
      </c>
      <c r="G48" s="387">
        <v>4.4005516339699327</v>
      </c>
      <c r="H48" s="358"/>
      <c r="I48" s="416"/>
      <c r="J48" s="395"/>
    </row>
    <row r="49" spans="1:10" s="213" customFormat="1" x14ac:dyDescent="0.25">
      <c r="A49" s="411">
        <v>42717</v>
      </c>
      <c r="B49" s="412" t="s">
        <v>633</v>
      </c>
      <c r="C49" s="413">
        <v>8</v>
      </c>
      <c r="D49" s="412" t="s">
        <v>634</v>
      </c>
      <c r="E49" s="57">
        <v>51525</v>
      </c>
      <c r="F49" s="387">
        <v>149559.54759999999</v>
      </c>
      <c r="G49" s="387">
        <v>2.902659827268316</v>
      </c>
      <c r="H49" s="358"/>
      <c r="I49" s="416"/>
      <c r="J49" s="395"/>
    </row>
    <row r="50" spans="1:10" s="213" customFormat="1" x14ac:dyDescent="0.25">
      <c r="A50" s="411">
        <v>42717</v>
      </c>
      <c r="B50" s="412" t="s">
        <v>353</v>
      </c>
      <c r="C50" s="413">
        <v>12</v>
      </c>
      <c r="D50" s="412" t="s">
        <v>610</v>
      </c>
      <c r="E50" s="57">
        <v>70065</v>
      </c>
      <c r="F50" s="387">
        <v>203374.86069999999</v>
      </c>
      <c r="G50" s="387">
        <v>2.9026598258759724</v>
      </c>
      <c r="H50" s="358"/>
      <c r="I50" s="416"/>
      <c r="J50" s="395"/>
    </row>
    <row r="51" spans="1:10" s="213" customFormat="1" x14ac:dyDescent="0.25">
      <c r="A51" s="411">
        <v>42717</v>
      </c>
      <c r="B51" s="412" t="s">
        <v>635</v>
      </c>
      <c r="C51" s="413">
        <v>6</v>
      </c>
      <c r="D51" s="412" t="s">
        <v>636</v>
      </c>
      <c r="E51" s="57">
        <v>20493</v>
      </c>
      <c r="F51" s="387">
        <v>59484.207799999996</v>
      </c>
      <c r="G51" s="387">
        <v>2.9026598253062019</v>
      </c>
      <c r="H51" s="358"/>
      <c r="I51" s="416"/>
      <c r="J51" s="395"/>
    </row>
    <row r="52" spans="1:10" s="213" customFormat="1" ht="30" x14ac:dyDescent="0.25">
      <c r="A52" s="411">
        <v>42717</v>
      </c>
      <c r="B52" s="412" t="s">
        <v>611</v>
      </c>
      <c r="C52" s="413">
        <v>14</v>
      </c>
      <c r="D52" s="412" t="s">
        <v>612</v>
      </c>
      <c r="E52" s="57">
        <v>95445</v>
      </c>
      <c r="F52" s="387">
        <v>277044.36709999997</v>
      </c>
      <c r="G52" s="387">
        <v>2.9026598260778456</v>
      </c>
      <c r="H52" s="358"/>
      <c r="I52" s="416"/>
      <c r="J52" s="395"/>
    </row>
    <row r="53" spans="1:10" s="213" customFormat="1" x14ac:dyDescent="0.25">
      <c r="A53" s="411">
        <v>42717</v>
      </c>
      <c r="B53" s="412" t="s">
        <v>355</v>
      </c>
      <c r="C53" s="435">
        <v>9</v>
      </c>
      <c r="D53" s="434" t="s">
        <v>613</v>
      </c>
      <c r="E53" s="57">
        <v>25650</v>
      </c>
      <c r="F53" s="387">
        <v>74453.224499999997</v>
      </c>
      <c r="G53" s="387">
        <v>2.9026598245614035</v>
      </c>
      <c r="H53" s="358"/>
      <c r="I53" s="416"/>
      <c r="J53" s="395"/>
    </row>
    <row r="54" spans="1:10" s="213" customFormat="1" x14ac:dyDescent="0.25">
      <c r="A54" s="411">
        <v>42717</v>
      </c>
      <c r="B54" s="412" t="s">
        <v>637</v>
      </c>
      <c r="C54" s="413">
        <v>3</v>
      </c>
      <c r="D54" s="412" t="s">
        <v>638</v>
      </c>
      <c r="E54" s="57">
        <v>14229</v>
      </c>
      <c r="F54" s="387">
        <v>41301.9467</v>
      </c>
      <c r="G54" s="387">
        <v>2.9026598285192216</v>
      </c>
      <c r="H54" s="358"/>
      <c r="I54" s="416"/>
      <c r="J54" s="395"/>
    </row>
    <row r="55" spans="1:10" s="213" customFormat="1" x14ac:dyDescent="0.25">
      <c r="A55" s="411">
        <v>42717</v>
      </c>
      <c r="B55" s="412" t="s">
        <v>639</v>
      </c>
      <c r="C55" s="413">
        <v>3</v>
      </c>
      <c r="D55" s="412" t="s">
        <v>640</v>
      </c>
      <c r="E55" s="57">
        <v>12474</v>
      </c>
      <c r="F55" s="387">
        <v>36207.778700000003</v>
      </c>
      <c r="G55" s="387">
        <v>2.9026598284431619</v>
      </c>
      <c r="H55" s="358"/>
      <c r="I55" s="416"/>
      <c r="J55" s="395"/>
    </row>
    <row r="56" spans="1:10" s="213" customFormat="1" x14ac:dyDescent="0.25">
      <c r="A56" s="411">
        <v>42717</v>
      </c>
      <c r="B56" s="412" t="s">
        <v>641</v>
      </c>
      <c r="C56" s="413">
        <v>2</v>
      </c>
      <c r="D56" s="412" t="s">
        <v>642</v>
      </c>
      <c r="E56" s="57">
        <v>13140</v>
      </c>
      <c r="F56" s="387">
        <v>38140.950100000002</v>
      </c>
      <c r="G56" s="387">
        <v>2.9026598249619484</v>
      </c>
      <c r="H56" s="358"/>
      <c r="I56" s="416"/>
      <c r="J56" s="395"/>
    </row>
    <row r="57" spans="1:10" s="213" customFormat="1" x14ac:dyDescent="0.25">
      <c r="A57" s="411">
        <v>42717</v>
      </c>
      <c r="B57" s="412" t="s">
        <v>643</v>
      </c>
      <c r="C57" s="413">
        <v>2</v>
      </c>
      <c r="D57" s="412" t="s">
        <v>642</v>
      </c>
      <c r="E57" s="57">
        <v>10305</v>
      </c>
      <c r="F57" s="387">
        <v>29911.909500000002</v>
      </c>
      <c r="G57" s="387">
        <v>2.9026598253275111</v>
      </c>
      <c r="H57" s="358"/>
      <c r="I57" s="416"/>
      <c r="J57" s="395"/>
    </row>
    <row r="58" spans="1:10" s="213" customFormat="1" x14ac:dyDescent="0.25">
      <c r="A58" s="411">
        <v>42381</v>
      </c>
      <c r="B58" s="412" t="s">
        <v>644</v>
      </c>
      <c r="C58" s="413">
        <v>3</v>
      </c>
      <c r="D58" s="412" t="s">
        <v>645</v>
      </c>
      <c r="E58" s="57">
        <v>21597.5</v>
      </c>
      <c r="F58" s="387">
        <v>242099.91099999999</v>
      </c>
      <c r="G58" s="387">
        <v>11.209626623451788</v>
      </c>
      <c r="H58" s="358"/>
      <c r="I58" s="416"/>
      <c r="J58" s="395"/>
    </row>
    <row r="59" spans="1:10" s="213" customFormat="1" x14ac:dyDescent="0.25">
      <c r="A59" s="411">
        <v>42409</v>
      </c>
      <c r="B59" s="412" t="s">
        <v>646</v>
      </c>
      <c r="C59" s="413">
        <v>3</v>
      </c>
      <c r="D59" s="412" t="s">
        <v>647</v>
      </c>
      <c r="E59" s="57">
        <v>5884</v>
      </c>
      <c r="F59" s="387">
        <v>22773.671200000001</v>
      </c>
      <c r="G59" s="387">
        <v>3.870440380693406</v>
      </c>
      <c r="H59" s="358"/>
      <c r="I59" s="416"/>
      <c r="J59" s="395"/>
    </row>
    <row r="60" spans="1:10" s="213" customFormat="1" x14ac:dyDescent="0.25">
      <c r="A60" s="411">
        <v>42409</v>
      </c>
      <c r="B60" s="412" t="s">
        <v>648</v>
      </c>
      <c r="C60" s="413">
        <v>3</v>
      </c>
      <c r="D60" s="412" t="s">
        <v>647</v>
      </c>
      <c r="E60" s="57">
        <v>5884</v>
      </c>
      <c r="F60" s="387">
        <v>22773.671200000001</v>
      </c>
      <c r="G60" s="387">
        <v>3.870440380693406</v>
      </c>
      <c r="H60" s="358"/>
      <c r="I60" s="416"/>
      <c r="J60" s="395"/>
    </row>
    <row r="61" spans="1:10" s="213" customFormat="1" x14ac:dyDescent="0.25">
      <c r="A61" s="411">
        <v>42409</v>
      </c>
      <c r="B61" s="412" t="s">
        <v>649</v>
      </c>
      <c r="C61" s="413">
        <v>3</v>
      </c>
      <c r="D61" s="412" t="s">
        <v>650</v>
      </c>
      <c r="E61" s="57">
        <v>5103.2</v>
      </c>
      <c r="F61" s="387">
        <v>19744.146100000002</v>
      </c>
      <c r="G61" s="387">
        <v>3.8689734567214931</v>
      </c>
      <c r="H61" s="358"/>
      <c r="I61" s="416"/>
      <c r="J61" s="395"/>
    </row>
    <row r="62" spans="1:10" s="213" customFormat="1" x14ac:dyDescent="0.25">
      <c r="A62" s="411">
        <v>42409</v>
      </c>
      <c r="B62" s="412" t="s">
        <v>651</v>
      </c>
      <c r="C62" s="413">
        <v>3</v>
      </c>
      <c r="D62" s="412" t="s">
        <v>650</v>
      </c>
      <c r="E62" s="57">
        <v>5103.2</v>
      </c>
      <c r="F62" s="387">
        <v>19744.146100000002</v>
      </c>
      <c r="G62" s="387">
        <v>3.8689734567214931</v>
      </c>
      <c r="H62" s="358"/>
      <c r="I62" s="416"/>
      <c r="J62" s="395"/>
    </row>
    <row r="63" spans="1:10" s="213" customFormat="1" x14ac:dyDescent="0.25">
      <c r="A63" s="411">
        <v>42409</v>
      </c>
      <c r="B63" s="412" t="s">
        <v>652</v>
      </c>
      <c r="C63" s="413">
        <v>1</v>
      </c>
      <c r="D63" s="412" t="s">
        <v>653</v>
      </c>
      <c r="E63" s="57">
        <v>3464</v>
      </c>
      <c r="F63" s="387">
        <v>13406.519</v>
      </c>
      <c r="G63" s="387">
        <v>3.8702422055427252</v>
      </c>
      <c r="H63" s="358"/>
      <c r="I63" s="416"/>
      <c r="J63" s="395"/>
    </row>
    <row r="64" spans="1:10" s="213" customFormat="1" x14ac:dyDescent="0.25">
      <c r="A64" s="411">
        <v>42409</v>
      </c>
      <c r="B64" s="412" t="s">
        <v>654</v>
      </c>
      <c r="C64" s="413">
        <v>1</v>
      </c>
      <c r="D64" s="412" t="s">
        <v>655</v>
      </c>
      <c r="E64" s="57">
        <v>3144</v>
      </c>
      <c r="F64" s="387">
        <v>12187.744500000001</v>
      </c>
      <c r="G64" s="387">
        <v>3.8765090648854965</v>
      </c>
      <c r="H64" s="358"/>
      <c r="I64" s="416"/>
      <c r="J64" s="395"/>
    </row>
    <row r="65" spans="1:10" s="213" customFormat="1" x14ac:dyDescent="0.25">
      <c r="A65" s="411">
        <v>42500</v>
      </c>
      <c r="B65" s="412" t="s">
        <v>656</v>
      </c>
      <c r="C65" s="413">
        <v>1</v>
      </c>
      <c r="D65" s="412" t="s">
        <v>657</v>
      </c>
      <c r="E65" s="57">
        <v>1627.4</v>
      </c>
      <c r="F65" s="387">
        <v>20117.011600000002</v>
      </c>
      <c r="G65" s="387">
        <v>12.361442360948123</v>
      </c>
      <c r="H65" s="358"/>
      <c r="I65" s="416"/>
      <c r="J65" s="395"/>
    </row>
    <row r="66" spans="1:10" s="213" customFormat="1" x14ac:dyDescent="0.25">
      <c r="A66" s="411">
        <v>42500</v>
      </c>
      <c r="B66" s="412" t="s">
        <v>658</v>
      </c>
      <c r="C66" s="413">
        <v>3</v>
      </c>
      <c r="D66" s="438" t="s">
        <v>368</v>
      </c>
      <c r="E66" s="439">
        <v>7202.3</v>
      </c>
      <c r="F66" s="414">
        <v>41052.157599999999</v>
      </c>
      <c r="G66" s="414">
        <v>5.6998679190335659</v>
      </c>
      <c r="H66" s="358"/>
      <c r="I66" s="416"/>
      <c r="J66" s="395"/>
    </row>
    <row r="67" spans="1:10" s="213" customFormat="1" x14ac:dyDescent="0.25">
      <c r="A67" s="411">
        <v>42500</v>
      </c>
      <c r="B67" s="412" t="s">
        <v>659</v>
      </c>
      <c r="C67" s="413">
        <v>1</v>
      </c>
      <c r="D67" s="412" t="s">
        <v>477</v>
      </c>
      <c r="E67" s="57">
        <v>5860.4</v>
      </c>
      <c r="F67" s="387">
        <v>24159.2598</v>
      </c>
      <c r="G67" s="387">
        <v>4.1224592523691062</v>
      </c>
      <c r="H67" s="358"/>
      <c r="I67" s="416"/>
      <c r="J67" s="395"/>
    </row>
    <row r="68" spans="1:10" s="213" customFormat="1" x14ac:dyDescent="0.25">
      <c r="A68" s="411">
        <v>42500</v>
      </c>
      <c r="B68" s="412" t="s">
        <v>660</v>
      </c>
      <c r="C68" s="413">
        <v>1</v>
      </c>
      <c r="D68" s="412" t="s">
        <v>477</v>
      </c>
      <c r="E68" s="57">
        <v>5860.4</v>
      </c>
      <c r="F68" s="387">
        <v>24159.2598</v>
      </c>
      <c r="G68" s="387">
        <v>4.1224592523691062</v>
      </c>
      <c r="H68" s="358"/>
      <c r="I68" s="416"/>
      <c r="J68" s="395"/>
    </row>
    <row r="69" spans="1:10" s="213" customFormat="1" ht="30" x14ac:dyDescent="0.25">
      <c r="A69" s="411">
        <v>42563</v>
      </c>
      <c r="B69" s="412" t="s">
        <v>661</v>
      </c>
      <c r="C69" s="413">
        <v>21</v>
      </c>
      <c r="D69" s="412" t="s">
        <v>662</v>
      </c>
      <c r="E69" s="57">
        <v>238995</v>
      </c>
      <c r="F69" s="387">
        <v>22803230.8125</v>
      </c>
      <c r="G69" s="387">
        <v>95.413003671624935</v>
      </c>
      <c r="H69" s="358"/>
      <c r="I69" s="416"/>
      <c r="J69" s="395"/>
    </row>
    <row r="70" spans="1:10" s="213" customFormat="1" x14ac:dyDescent="0.25">
      <c r="A70" s="411">
        <v>42717</v>
      </c>
      <c r="B70" s="412" t="s">
        <v>663</v>
      </c>
      <c r="C70" s="413">
        <v>1</v>
      </c>
      <c r="D70" s="434"/>
      <c r="E70" s="57">
        <v>1228.8</v>
      </c>
      <c r="F70" s="387">
        <v>105522.3564</v>
      </c>
      <c r="G70" s="387">
        <v>85.874310064224005</v>
      </c>
      <c r="H70" s="358"/>
      <c r="I70" s="416"/>
      <c r="J70" s="395"/>
    </row>
    <row r="71" spans="1:10" s="213" customFormat="1" ht="30" x14ac:dyDescent="0.25">
      <c r="A71" s="433">
        <v>42717</v>
      </c>
      <c r="B71" s="434" t="s">
        <v>661</v>
      </c>
      <c r="C71" s="413">
        <v>21</v>
      </c>
      <c r="D71" s="412" t="s">
        <v>662</v>
      </c>
      <c r="E71" s="57">
        <v>238995</v>
      </c>
      <c r="F71" s="387">
        <v>693721.18519999995</v>
      </c>
      <c r="G71" s="387">
        <v>2.9026598263561998</v>
      </c>
      <c r="H71" s="358"/>
      <c r="I71" s="416"/>
      <c r="J71" s="395"/>
    </row>
    <row r="72" spans="1:10" s="213" customFormat="1" x14ac:dyDescent="0.25">
      <c r="A72" s="411">
        <v>42717</v>
      </c>
      <c r="B72" s="412" t="s">
        <v>664</v>
      </c>
      <c r="C72" s="413">
        <v>22</v>
      </c>
      <c r="D72" s="412" t="s">
        <v>665</v>
      </c>
      <c r="E72" s="57">
        <v>250065</v>
      </c>
      <c r="F72" s="387">
        <v>725853.62950000004</v>
      </c>
      <c r="G72" s="387">
        <v>2.9026598264451242</v>
      </c>
      <c r="H72" s="358"/>
      <c r="I72" s="416"/>
      <c r="J72" s="395"/>
    </row>
    <row r="73" spans="1:10" s="213" customFormat="1" x14ac:dyDescent="0.25">
      <c r="A73" s="411">
        <v>42717</v>
      </c>
      <c r="B73" s="412" t="s">
        <v>666</v>
      </c>
      <c r="C73" s="435">
        <v>9</v>
      </c>
      <c r="D73" s="434" t="s">
        <v>667</v>
      </c>
      <c r="E73" s="57">
        <v>33414</v>
      </c>
      <c r="F73" s="387">
        <v>703276.46589999995</v>
      </c>
      <c r="G73" s="387">
        <v>21.047359367331058</v>
      </c>
      <c r="H73" s="358"/>
      <c r="I73" s="416"/>
      <c r="J73" s="395"/>
    </row>
    <row r="74" spans="1:10" s="213" customFormat="1" x14ac:dyDescent="0.25">
      <c r="A74" s="411">
        <v>42717</v>
      </c>
      <c r="B74" s="412" t="s">
        <v>668</v>
      </c>
      <c r="C74" s="435">
        <v>11</v>
      </c>
      <c r="D74" s="434" t="s">
        <v>669</v>
      </c>
      <c r="E74" s="57">
        <v>35568</v>
      </c>
      <c r="F74" s="387">
        <v>527508.25360000005</v>
      </c>
      <c r="G74" s="387">
        <v>14.830978789923527</v>
      </c>
      <c r="H74" s="358"/>
      <c r="I74" s="416"/>
      <c r="J74" s="395"/>
    </row>
    <row r="75" spans="1:10" x14ac:dyDescent="0.25">
      <c r="A75" s="4"/>
      <c r="B75" s="2"/>
      <c r="C75" s="5"/>
      <c r="D75" s="28"/>
      <c r="E75" s="63"/>
      <c r="F75" s="64"/>
      <c r="G75" s="64"/>
      <c r="H75" s="359"/>
      <c r="I75" s="278"/>
      <c r="J75" s="19"/>
    </row>
    <row r="76" spans="1:10" x14ac:dyDescent="0.25">
      <c r="A76" s="213"/>
      <c r="B76" s="213"/>
      <c r="C76" s="213"/>
      <c r="D76" s="213"/>
      <c r="E76" s="68" t="s">
        <v>306</v>
      </c>
      <c r="F76" s="69" t="s">
        <v>4</v>
      </c>
      <c r="G76" s="70"/>
      <c r="H76" s="68" t="s">
        <v>306</v>
      </c>
      <c r="I76" s="69" t="s">
        <v>4</v>
      </c>
      <c r="J76" s="94"/>
    </row>
    <row r="77" spans="1:10" x14ac:dyDescent="0.25">
      <c r="A77" s="213"/>
      <c r="B77" s="213"/>
      <c r="C77" s="213"/>
      <c r="D77" s="213"/>
      <c r="E77" s="63">
        <f>SUM(E4:E75)</f>
        <v>1668515.18</v>
      </c>
      <c r="F77" s="437">
        <f>SUM(F4:F75)</f>
        <v>59765875.401600003</v>
      </c>
      <c r="G77" s="64"/>
      <c r="H77" s="63">
        <f>SUM(H4:H75)</f>
        <v>21887.52</v>
      </c>
      <c r="I77" s="437">
        <f>SUM(I4:I75)</f>
        <v>98893.329700000002</v>
      </c>
      <c r="J77" s="361"/>
    </row>
    <row r="78" spans="1:10" ht="21" x14ac:dyDescent="0.35">
      <c r="A78" s="213"/>
      <c r="B78" s="213"/>
      <c r="C78" s="213"/>
      <c r="D78" s="213"/>
      <c r="E78" s="213"/>
      <c r="F78" s="213"/>
      <c r="G78" s="213"/>
      <c r="H78" s="15"/>
      <c r="I78" s="15"/>
      <c r="J78" s="29"/>
    </row>
    <row r="79" spans="1:10" ht="18.75" x14ac:dyDescent="0.3">
      <c r="A79" s="79" t="s">
        <v>314</v>
      </c>
      <c r="B79" s="80"/>
      <c r="C79" s="80"/>
      <c r="D79" s="80"/>
      <c r="E79" s="79" t="s">
        <v>308</v>
      </c>
      <c r="F79" s="81"/>
      <c r="G79" s="364" t="s">
        <v>309</v>
      </c>
      <c r="H79" s="362"/>
      <c r="I79" s="362"/>
      <c r="J79" s="362"/>
    </row>
    <row r="80" spans="1:10" ht="18.75" x14ac:dyDescent="0.3">
      <c r="A80" s="82" t="s">
        <v>315</v>
      </c>
      <c r="B80" s="83"/>
      <c r="C80" s="83"/>
      <c r="D80" s="83"/>
      <c r="E80" s="82">
        <f>COUNTA(E4:E75)</f>
        <v>69</v>
      </c>
      <c r="F80" s="84"/>
      <c r="G80" s="418">
        <f>ROUND(F77/E77,2)</f>
        <v>35.82</v>
      </c>
      <c r="H80" s="363"/>
      <c r="I80" s="363"/>
      <c r="J80" s="363"/>
    </row>
    <row r="81" spans="1:10" ht="18.75" x14ac:dyDescent="0.3">
      <c r="A81" s="82" t="s">
        <v>316</v>
      </c>
      <c r="B81" s="83"/>
      <c r="C81" s="83"/>
      <c r="D81" s="83"/>
      <c r="E81" s="82">
        <f>COUNTA(H4:H75)</f>
        <v>2</v>
      </c>
      <c r="F81" s="84"/>
      <c r="G81" s="418">
        <f>ROUND(I77/H77,2)</f>
        <v>4.5199999999999996</v>
      </c>
      <c r="H81" s="363"/>
      <c r="I81" s="363"/>
      <c r="J81" s="363"/>
    </row>
    <row r="82" spans="1:10" ht="18.75" x14ac:dyDescent="0.3">
      <c r="A82" s="82" t="s">
        <v>317</v>
      </c>
      <c r="B82" s="83"/>
      <c r="C82" s="83"/>
      <c r="D82" s="83"/>
      <c r="E82" s="82">
        <f>SUM(E80:E81)</f>
        <v>71</v>
      </c>
      <c r="F82" s="84"/>
      <c r="G82" s="365">
        <f>ROUND((F77+I77)/(E77+H77),2)</f>
        <v>35.409999999999997</v>
      </c>
      <c r="H82" s="363"/>
      <c r="I82" s="363"/>
      <c r="J82" s="363"/>
    </row>
  </sheetData>
  <mergeCells count="2"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workbookViewId="0">
      <selection activeCell="N14" sqref="N14"/>
    </sheetView>
  </sheetViews>
  <sheetFormatPr defaultRowHeight="15" x14ac:dyDescent="0.25"/>
  <cols>
    <col min="1" max="1" width="10.42578125" bestFit="1" customWidth="1"/>
    <col min="2" max="2" width="12.85546875" bestFit="1" customWidth="1"/>
    <col min="3" max="3" width="10.7109375" bestFit="1" customWidth="1"/>
    <col min="4" max="4" width="13.140625" customWidth="1"/>
    <col min="5" max="5" width="10.5703125" bestFit="1" customWidth="1"/>
    <col min="6" max="6" width="13.42578125" bestFit="1" customWidth="1"/>
    <col min="7" max="7" width="12.140625" customWidth="1"/>
    <col min="8" max="8" width="19.42578125" bestFit="1" customWidth="1"/>
    <col min="9" max="9" width="14.7109375" customWidth="1"/>
    <col min="10" max="10" width="15.42578125" bestFit="1" customWidth="1"/>
    <col min="11" max="11" width="12.7109375" bestFit="1" customWidth="1"/>
    <col min="12" max="12" width="14.140625" bestFit="1" customWidth="1"/>
    <col min="13" max="13" width="14.85546875" bestFit="1" customWidth="1"/>
  </cols>
  <sheetData>
    <row r="1" spans="1:16" ht="26.25" x14ac:dyDescent="0.4">
      <c r="A1" s="11" t="s">
        <v>282</v>
      </c>
    </row>
    <row r="2" spans="1:16" s="9" customFormat="1" ht="21" x14ac:dyDescent="0.35">
      <c r="A2" s="10" t="s">
        <v>348</v>
      </c>
      <c r="G2" s="446" t="s">
        <v>304</v>
      </c>
      <c r="H2" s="447"/>
      <c r="I2" s="447"/>
      <c r="J2" s="447"/>
      <c r="K2" s="448"/>
      <c r="L2" s="446" t="s">
        <v>305</v>
      </c>
      <c r="M2" s="447"/>
      <c r="N2" s="447"/>
      <c r="O2" s="447"/>
      <c r="P2" s="448"/>
    </row>
    <row r="3" spans="1:16" ht="30" x14ac:dyDescent="0.25">
      <c r="A3" s="13" t="s">
        <v>299</v>
      </c>
      <c r="B3" s="13" t="s">
        <v>281</v>
      </c>
      <c r="C3" s="13" t="s">
        <v>302</v>
      </c>
      <c r="D3" s="13" t="s">
        <v>284</v>
      </c>
      <c r="E3" s="13" t="s">
        <v>303</v>
      </c>
      <c r="F3" s="51" t="s">
        <v>2</v>
      </c>
      <c r="G3" s="8" t="s">
        <v>3</v>
      </c>
      <c r="H3" s="8" t="s">
        <v>4</v>
      </c>
      <c r="I3" s="8" t="s">
        <v>5</v>
      </c>
      <c r="J3" s="39" t="s">
        <v>311</v>
      </c>
      <c r="K3" s="54" t="s">
        <v>6</v>
      </c>
      <c r="L3" s="52" t="s">
        <v>3</v>
      </c>
      <c r="M3" s="8" t="s">
        <v>4</v>
      </c>
      <c r="N3" s="8" t="s">
        <v>5</v>
      </c>
      <c r="O3" s="39" t="s">
        <v>311</v>
      </c>
      <c r="P3" s="8" t="s">
        <v>6</v>
      </c>
    </row>
    <row r="4" spans="1:16" ht="19.5" customHeight="1" x14ac:dyDescent="0.25">
      <c r="A4" s="4">
        <v>42381</v>
      </c>
      <c r="B4" s="2" t="s">
        <v>63</v>
      </c>
      <c r="C4" s="3" t="s">
        <v>8</v>
      </c>
      <c r="D4" s="3" t="s">
        <v>64</v>
      </c>
      <c r="E4" s="5">
        <v>3</v>
      </c>
      <c r="F4" s="28" t="s">
        <v>65</v>
      </c>
      <c r="G4" s="17">
        <v>7432.89</v>
      </c>
      <c r="H4" s="278">
        <v>998090.12300000002</v>
      </c>
      <c r="I4" s="7">
        <f>H4/G4</f>
        <v>134.28022249757495</v>
      </c>
      <c r="J4" s="66">
        <v>455364.57</v>
      </c>
      <c r="K4" s="7">
        <v>61.263460326217199</v>
      </c>
      <c r="L4" s="15"/>
      <c r="M4" s="15"/>
      <c r="N4" s="15"/>
      <c r="O4" s="15"/>
      <c r="P4" s="21"/>
    </row>
    <row r="5" spans="1:16" ht="16.5" customHeight="1" x14ac:dyDescent="0.25">
      <c r="A5" s="4">
        <v>42381</v>
      </c>
      <c r="B5" s="2" t="s">
        <v>66</v>
      </c>
      <c r="C5" s="3" t="s">
        <v>8</v>
      </c>
      <c r="D5" s="3" t="s">
        <v>64</v>
      </c>
      <c r="E5" s="5">
        <v>3</v>
      </c>
      <c r="F5" s="28" t="s">
        <v>65</v>
      </c>
      <c r="G5" s="17">
        <v>7431.71</v>
      </c>
      <c r="H5" s="278">
        <v>917446.27619999996</v>
      </c>
      <c r="I5" s="7">
        <f t="shared" ref="I5:I8" si="0">H5/G5</f>
        <v>123.45022561429334</v>
      </c>
      <c r="J5" s="66">
        <v>377143.03999999998</v>
      </c>
      <c r="K5" s="7">
        <v>50.747814699757697</v>
      </c>
      <c r="L5" s="15"/>
      <c r="M5" s="15"/>
      <c r="N5" s="15"/>
      <c r="O5" s="15"/>
      <c r="P5" s="21"/>
    </row>
    <row r="6" spans="1:16" ht="18" customHeight="1" x14ac:dyDescent="0.25">
      <c r="A6" s="4">
        <v>42381</v>
      </c>
      <c r="B6" s="2" t="s">
        <v>67</v>
      </c>
      <c r="C6" s="3" t="s">
        <v>8</v>
      </c>
      <c r="D6" s="3" t="s">
        <v>64</v>
      </c>
      <c r="E6" s="5">
        <v>3</v>
      </c>
      <c r="F6" s="28" t="s">
        <v>68</v>
      </c>
      <c r="G6" s="17">
        <v>6425.47</v>
      </c>
      <c r="H6" s="278">
        <v>868841.46070000005</v>
      </c>
      <c r="I6" s="7">
        <f t="shared" si="0"/>
        <v>135.21835145133352</v>
      </c>
      <c r="J6" s="66">
        <v>409031.72</v>
      </c>
      <c r="K6" s="7">
        <v>63.657865700642198</v>
      </c>
      <c r="L6" s="15"/>
      <c r="M6" s="15"/>
      <c r="N6" s="15"/>
      <c r="O6" s="15"/>
      <c r="P6" s="21"/>
    </row>
    <row r="7" spans="1:16" ht="18" customHeight="1" x14ac:dyDescent="0.25">
      <c r="A7" s="4">
        <v>42381</v>
      </c>
      <c r="B7" s="2" t="s">
        <v>69</v>
      </c>
      <c r="C7" s="3" t="s">
        <v>8</v>
      </c>
      <c r="D7" s="3" t="s">
        <v>64</v>
      </c>
      <c r="E7" s="5">
        <v>3</v>
      </c>
      <c r="F7" s="28" t="s">
        <v>68</v>
      </c>
      <c r="G7" s="17">
        <v>6425.47</v>
      </c>
      <c r="H7" s="278">
        <v>860308.72679999995</v>
      </c>
      <c r="I7" s="7">
        <f t="shared" si="0"/>
        <v>133.89039662468269</v>
      </c>
      <c r="J7" s="66">
        <v>334031.71999999997</v>
      </c>
      <c r="K7" s="7">
        <v>51.985568188976899</v>
      </c>
      <c r="L7" s="15"/>
      <c r="M7" s="15"/>
      <c r="N7" s="15"/>
      <c r="O7" s="15"/>
      <c r="P7" s="21"/>
    </row>
    <row r="8" spans="1:16" x14ac:dyDescent="0.25">
      <c r="A8" s="4">
        <v>42717</v>
      </c>
      <c r="B8" s="2" t="s">
        <v>70</v>
      </c>
      <c r="C8" s="3" t="s">
        <v>8</v>
      </c>
      <c r="D8" s="3" t="s">
        <v>13</v>
      </c>
      <c r="E8" s="5">
        <v>3</v>
      </c>
      <c r="F8" s="28" t="s">
        <v>71</v>
      </c>
      <c r="G8" s="17">
        <v>5552.89</v>
      </c>
      <c r="H8" s="278">
        <v>964599.57530000003</v>
      </c>
      <c r="I8" s="7">
        <f t="shared" si="0"/>
        <v>173.71127022145225</v>
      </c>
      <c r="J8" s="66">
        <v>394100</v>
      </c>
      <c r="K8" s="86">
        <v>70.972050643320898</v>
      </c>
      <c r="L8" s="15"/>
      <c r="M8" s="15"/>
      <c r="N8" s="15"/>
      <c r="O8" s="15"/>
      <c r="P8" s="21"/>
    </row>
    <row r="9" spans="1:16" x14ac:dyDescent="0.25">
      <c r="G9" s="93" t="s">
        <v>306</v>
      </c>
      <c r="H9" s="69" t="s">
        <v>312</v>
      </c>
      <c r="I9" s="70"/>
      <c r="J9" s="69" t="s">
        <v>313</v>
      </c>
      <c r="K9" s="85"/>
      <c r="L9" s="68" t="s">
        <v>306</v>
      </c>
      <c r="M9" s="69" t="s">
        <v>312</v>
      </c>
      <c r="N9" s="70"/>
      <c r="O9" s="69" t="s">
        <v>313</v>
      </c>
      <c r="P9" s="94"/>
    </row>
    <row r="10" spans="1:16" x14ac:dyDescent="0.25">
      <c r="G10" s="22">
        <f>SUM(G4:G8)</f>
        <v>33268.43</v>
      </c>
      <c r="H10" s="95">
        <f>SUM(H4:H8)</f>
        <v>4609286.1619999995</v>
      </c>
      <c r="I10" s="23"/>
      <c r="J10" s="89">
        <f>SUM(J4:J8)</f>
        <v>1969671.05</v>
      </c>
      <c r="K10" s="96"/>
      <c r="L10" s="97"/>
      <c r="M10" s="23"/>
      <c r="N10" s="23"/>
      <c r="O10" s="23"/>
      <c r="P10" s="24"/>
    </row>
    <row r="11" spans="1:16" ht="21" x14ac:dyDescent="0.35">
      <c r="N11" s="9"/>
      <c r="O11" s="9"/>
      <c r="P11" s="9"/>
    </row>
    <row r="12" spans="1:16" ht="18.75" x14ac:dyDescent="0.3">
      <c r="A12" s="79" t="s">
        <v>314</v>
      </c>
      <c r="B12" s="80"/>
      <c r="C12" s="80"/>
      <c r="D12" s="80"/>
      <c r="E12" s="80"/>
      <c r="F12" s="80"/>
      <c r="G12" s="79" t="s">
        <v>308</v>
      </c>
      <c r="H12" s="81"/>
      <c r="I12" s="79" t="s">
        <v>309</v>
      </c>
      <c r="J12" s="80"/>
      <c r="K12" s="81"/>
      <c r="L12" s="79" t="s">
        <v>310</v>
      </c>
      <c r="M12" s="80"/>
      <c r="N12" s="81"/>
    </row>
    <row r="13" spans="1:16" ht="18.75" x14ac:dyDescent="0.3">
      <c r="A13" s="82" t="s">
        <v>315</v>
      </c>
      <c r="B13" s="83"/>
      <c r="C13" s="83"/>
      <c r="D13" s="83"/>
      <c r="E13" s="83"/>
      <c r="F13" s="83"/>
      <c r="G13" s="82"/>
      <c r="H13" s="84">
        <f>COUNTA(E4:E8)</f>
        <v>5</v>
      </c>
      <c r="I13" s="82"/>
      <c r="J13" s="83"/>
      <c r="K13" s="84">
        <f>ROUND(H10/G10,2)</f>
        <v>138.55000000000001</v>
      </c>
      <c r="L13" s="82"/>
      <c r="M13" s="83"/>
      <c r="N13" s="84">
        <f>ROUND(J10/G10,2)</f>
        <v>59.21</v>
      </c>
    </row>
    <row r="14" spans="1:16" ht="18.75" x14ac:dyDescent="0.3">
      <c r="A14" s="82" t="s">
        <v>316</v>
      </c>
      <c r="B14" s="83"/>
      <c r="C14" s="83"/>
      <c r="D14" s="83"/>
      <c r="E14" s="83"/>
      <c r="F14" s="83"/>
      <c r="G14" s="82"/>
      <c r="H14" s="84">
        <f>COUNTA(L4:L8)</f>
        <v>0</v>
      </c>
      <c r="I14" s="82"/>
      <c r="J14" s="83"/>
      <c r="K14" s="134"/>
      <c r="L14" s="82"/>
      <c r="M14" s="83"/>
      <c r="N14" s="90"/>
    </row>
    <row r="15" spans="1:16" ht="18.75" x14ac:dyDescent="0.3">
      <c r="A15" s="82" t="s">
        <v>317</v>
      </c>
      <c r="B15" s="83"/>
      <c r="C15" s="83"/>
      <c r="D15" s="83"/>
      <c r="E15" s="83"/>
      <c r="F15" s="83"/>
      <c r="G15" s="82"/>
      <c r="H15" s="84">
        <f>SUM(H13+H14)</f>
        <v>5</v>
      </c>
      <c r="I15" s="82"/>
      <c r="J15" s="83"/>
      <c r="K15" s="84">
        <f>SUM(K13,K14)</f>
        <v>138.55000000000001</v>
      </c>
      <c r="L15" s="82"/>
      <c r="M15" s="83"/>
      <c r="N15" s="84">
        <f>SUM(N13,N14)</f>
        <v>59.21</v>
      </c>
    </row>
  </sheetData>
  <mergeCells count="2">
    <mergeCell ref="G2:K2"/>
    <mergeCell ref="L2:P2"/>
  </mergeCells>
  <pageMargins left="0.7" right="0.7" top="0.75" bottom="0.75" header="0.3" footer="0.3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workbookViewId="0">
      <selection activeCell="M15" sqref="M15"/>
    </sheetView>
  </sheetViews>
  <sheetFormatPr defaultRowHeight="15" x14ac:dyDescent="0.25"/>
  <cols>
    <col min="1" max="1" width="10.7109375" bestFit="1" customWidth="1"/>
    <col min="2" max="2" width="10.42578125" customWidth="1"/>
    <col min="3" max="3" width="10.5703125" bestFit="1" customWidth="1"/>
    <col min="4" max="4" width="13.42578125" bestFit="1" customWidth="1"/>
    <col min="6" max="6" width="11.7109375" bestFit="1" customWidth="1"/>
    <col min="7" max="7" width="10.42578125" customWidth="1"/>
    <col min="8" max="8" width="19.42578125" bestFit="1" customWidth="1"/>
    <col min="9" max="9" width="12.7109375" bestFit="1" customWidth="1"/>
    <col min="10" max="10" width="10.85546875" customWidth="1"/>
    <col min="11" max="11" width="14.85546875" bestFit="1" customWidth="1"/>
    <col min="12" max="12" width="12.85546875" customWidth="1"/>
    <col min="13" max="13" width="19.42578125" bestFit="1" customWidth="1"/>
    <col min="14" max="14" width="10.5703125" bestFit="1" customWidth="1"/>
    <col min="15" max="15" width="11.140625" bestFit="1" customWidth="1"/>
  </cols>
  <sheetData>
    <row r="1" spans="1:16" ht="26.25" x14ac:dyDescent="0.4">
      <c r="A1" s="11" t="s">
        <v>282</v>
      </c>
    </row>
    <row r="2" spans="1:16" ht="21" x14ac:dyDescent="0.35">
      <c r="A2" s="10" t="s">
        <v>301</v>
      </c>
      <c r="G2" s="446" t="s">
        <v>304</v>
      </c>
      <c r="H2" s="447"/>
      <c r="I2" s="447"/>
      <c r="J2" s="447"/>
      <c r="K2" s="448"/>
      <c r="L2" s="446" t="s">
        <v>305</v>
      </c>
      <c r="M2" s="447"/>
      <c r="N2" s="447"/>
      <c r="O2" s="447"/>
      <c r="P2" s="448"/>
    </row>
    <row r="3" spans="1:16" s="49" customFormat="1" ht="27.75" customHeight="1" x14ac:dyDescent="0.25">
      <c r="A3" s="13" t="s">
        <v>299</v>
      </c>
      <c r="B3" s="13" t="s">
        <v>281</v>
      </c>
      <c r="C3" s="13" t="s">
        <v>302</v>
      </c>
      <c r="D3" s="13" t="s">
        <v>284</v>
      </c>
      <c r="E3" s="13" t="s">
        <v>303</v>
      </c>
      <c r="F3" s="246" t="s">
        <v>2</v>
      </c>
      <c r="G3" s="248" t="s">
        <v>3</v>
      </c>
      <c r="H3" s="248" t="s">
        <v>4</v>
      </c>
      <c r="I3" s="248" t="s">
        <v>5</v>
      </c>
      <c r="J3" s="228" t="s">
        <v>311</v>
      </c>
      <c r="K3" s="248" t="s">
        <v>6</v>
      </c>
      <c r="L3" s="251" t="s">
        <v>3</v>
      </c>
      <c r="M3" s="248" t="s">
        <v>4</v>
      </c>
      <c r="N3" s="248" t="s">
        <v>5</v>
      </c>
      <c r="O3" s="228" t="s">
        <v>311</v>
      </c>
      <c r="P3" s="248" t="s">
        <v>6</v>
      </c>
    </row>
    <row r="4" spans="1:16" x14ac:dyDescent="0.25">
      <c r="A4" s="4">
        <v>42409</v>
      </c>
      <c r="B4" s="116" t="s">
        <v>82</v>
      </c>
      <c r="C4" s="3" t="s">
        <v>83</v>
      </c>
      <c r="D4" s="3" t="s">
        <v>13</v>
      </c>
      <c r="E4">
        <v>1</v>
      </c>
      <c r="F4" s="303">
        <v>40</v>
      </c>
      <c r="L4" s="17">
        <v>1582.4</v>
      </c>
      <c r="M4" s="18">
        <v>341378.01</v>
      </c>
      <c r="N4" s="7">
        <f>M4/L4</f>
        <v>215.73433392315471</v>
      </c>
      <c r="O4" s="7">
        <v>128837</v>
      </c>
      <c r="P4" s="250">
        <v>81.418729785286899</v>
      </c>
    </row>
    <row r="5" spans="1:16" x14ac:dyDescent="0.25">
      <c r="A5" s="4">
        <v>42563</v>
      </c>
      <c r="B5" s="2" t="s">
        <v>84</v>
      </c>
      <c r="C5" s="3" t="s">
        <v>8</v>
      </c>
      <c r="D5" s="3" t="s">
        <v>13</v>
      </c>
      <c r="E5" s="5">
        <v>1</v>
      </c>
      <c r="F5" s="303" t="s">
        <v>85</v>
      </c>
      <c r="G5" s="20"/>
      <c r="H5" s="15"/>
      <c r="I5" s="15"/>
      <c r="J5" s="15"/>
      <c r="K5" s="15"/>
      <c r="L5" s="16">
        <v>1462.5</v>
      </c>
      <c r="M5" s="18">
        <v>297091.7635</v>
      </c>
      <c r="N5" s="7">
        <f>M5/L5</f>
        <v>203.13966735042735</v>
      </c>
      <c r="O5" s="107">
        <v>116855.4</v>
      </c>
      <c r="P5" s="19">
        <v>79.901128205128202</v>
      </c>
    </row>
    <row r="6" spans="1:16" x14ac:dyDescent="0.25">
      <c r="A6" s="4">
        <v>42409</v>
      </c>
      <c r="B6" s="2" t="s">
        <v>169</v>
      </c>
      <c r="C6" s="3" t="s">
        <v>83</v>
      </c>
      <c r="D6" s="3" t="s">
        <v>13</v>
      </c>
      <c r="E6" s="5">
        <v>1</v>
      </c>
      <c r="F6" s="303">
        <v>43</v>
      </c>
      <c r="G6" s="252"/>
      <c r="H6" s="60"/>
      <c r="I6" s="253"/>
      <c r="J6" s="253"/>
      <c r="K6" s="64"/>
      <c r="L6" s="254">
        <v>1505.12</v>
      </c>
      <c r="M6" s="316">
        <v>300616.03000000003</v>
      </c>
      <c r="N6" s="310">
        <f>M6/L6</f>
        <v>199.72894520038273</v>
      </c>
      <c r="O6" s="67">
        <v>122158.5</v>
      </c>
      <c r="P6" s="255">
        <v>81.161967415421103</v>
      </c>
    </row>
    <row r="7" spans="1:16" x14ac:dyDescent="0.25">
      <c r="G7" s="68" t="s">
        <v>306</v>
      </c>
      <c r="H7" s="69" t="s">
        <v>312</v>
      </c>
      <c r="I7" s="70"/>
      <c r="J7" s="69" t="s">
        <v>313</v>
      </c>
      <c r="K7" s="85"/>
      <c r="L7" s="68" t="s">
        <v>306</v>
      </c>
      <c r="M7" s="69" t="s">
        <v>312</v>
      </c>
      <c r="N7" s="70"/>
      <c r="O7" s="108" t="s">
        <v>313</v>
      </c>
      <c r="P7" s="85"/>
    </row>
    <row r="8" spans="1:16" x14ac:dyDescent="0.25">
      <c r="G8" s="63">
        <f>SUM(G4:G6)</f>
        <v>0</v>
      </c>
      <c r="H8" s="71">
        <f>SUM(H4:H6)</f>
        <v>0</v>
      </c>
      <c r="I8" s="64"/>
      <c r="J8" s="67">
        <f>SUM(J4:J6)</f>
        <v>0</v>
      </c>
      <c r="K8" s="65"/>
      <c r="L8" s="63">
        <f>SUM(L4:L6)</f>
        <v>4550.0200000000004</v>
      </c>
      <c r="M8" s="71">
        <f>SUM(M4:M6)</f>
        <v>939085.80350000004</v>
      </c>
      <c r="N8" s="64"/>
      <c r="O8" s="67">
        <f>SUM(O4:O6)</f>
        <v>367850.9</v>
      </c>
      <c r="P8" s="65"/>
    </row>
    <row r="9" spans="1:16" ht="21" x14ac:dyDescent="0.35">
      <c r="N9" s="9"/>
      <c r="O9" s="9"/>
      <c r="P9" s="9"/>
    </row>
    <row r="10" spans="1:16" ht="18.75" x14ac:dyDescent="0.3">
      <c r="A10" s="79" t="s">
        <v>314</v>
      </c>
      <c r="B10" s="80"/>
      <c r="C10" s="80"/>
      <c r="D10" s="80"/>
      <c r="E10" s="80"/>
      <c r="F10" s="80"/>
      <c r="G10" s="79" t="s">
        <v>308</v>
      </c>
      <c r="H10" s="81"/>
      <c r="I10" s="79" t="s">
        <v>309</v>
      </c>
      <c r="J10" s="80"/>
      <c r="K10" s="81"/>
      <c r="L10" s="79" t="s">
        <v>310</v>
      </c>
      <c r="M10" s="80"/>
      <c r="N10" s="81"/>
    </row>
    <row r="11" spans="1:16" ht="18.75" x14ac:dyDescent="0.3">
      <c r="A11" s="83" t="s">
        <v>315</v>
      </c>
      <c r="B11" s="83"/>
      <c r="C11" s="83"/>
      <c r="D11" s="83"/>
      <c r="E11" s="83"/>
      <c r="F11" s="83"/>
      <c r="G11" s="82"/>
      <c r="H11" s="84">
        <f>COUNTA(G4:G5)</f>
        <v>0</v>
      </c>
      <c r="I11" s="82"/>
      <c r="J11" s="83"/>
      <c r="K11" s="109">
        <v>0</v>
      </c>
      <c r="L11" s="82"/>
      <c r="M11" s="83"/>
      <c r="N11" s="109">
        <v>0</v>
      </c>
    </row>
    <row r="12" spans="1:16" ht="18.75" x14ac:dyDescent="0.3">
      <c r="A12" s="83" t="s">
        <v>316</v>
      </c>
      <c r="B12" s="83"/>
      <c r="C12" s="83"/>
      <c r="D12" s="83"/>
      <c r="E12" s="83"/>
      <c r="F12" s="83"/>
      <c r="G12" s="82"/>
      <c r="H12" s="84">
        <f>COUNTA(L4:L6)</f>
        <v>3</v>
      </c>
      <c r="I12" s="82"/>
      <c r="J12" s="83"/>
      <c r="K12" s="115">
        <f>ROUND(M8/L8,2)</f>
        <v>206.39</v>
      </c>
      <c r="L12" s="82"/>
      <c r="M12" s="83"/>
      <c r="N12" s="109">
        <f>ROUND(O8/L8,2)</f>
        <v>80.849999999999994</v>
      </c>
    </row>
    <row r="13" spans="1:16" ht="18.75" x14ac:dyDescent="0.3">
      <c r="A13" s="82" t="s">
        <v>317</v>
      </c>
      <c r="B13" s="83"/>
      <c r="C13" s="83"/>
      <c r="D13" s="83"/>
      <c r="E13" s="83"/>
      <c r="F13" s="83"/>
      <c r="G13" s="82"/>
      <c r="H13" s="84">
        <f>SUM(H11+H12)</f>
        <v>3</v>
      </c>
      <c r="I13" s="82"/>
      <c r="J13" s="83"/>
      <c r="K13" s="109">
        <f>(H8+M8)/(L8+G8)</f>
        <v>206.39157706999089</v>
      </c>
      <c r="L13" s="82"/>
      <c r="M13" s="83"/>
      <c r="N13" s="109">
        <f>(J8+O8)/(L8+G8)</f>
        <v>80.845996281335019</v>
      </c>
    </row>
  </sheetData>
  <mergeCells count="2">
    <mergeCell ref="G2:K2"/>
    <mergeCell ref="L2:P2"/>
  </mergeCells>
  <pageMargins left="0.7" right="0.7" top="0.75" bottom="0.75" header="0.3" footer="0.3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7109375" bestFit="1" customWidth="1"/>
    <col min="2" max="2" width="9.5703125" customWidth="1"/>
    <col min="3" max="3" width="10.5703125" bestFit="1" customWidth="1"/>
    <col min="4" max="4" width="13.42578125" bestFit="1" customWidth="1"/>
    <col min="6" max="6" width="11.7109375" bestFit="1" customWidth="1"/>
    <col min="7" max="7" width="9.42578125" bestFit="1" customWidth="1"/>
    <col min="8" max="8" width="13.85546875" bestFit="1" customWidth="1"/>
    <col min="9" max="9" width="14.140625" bestFit="1" customWidth="1"/>
    <col min="10" max="10" width="14.85546875" bestFit="1" customWidth="1"/>
    <col min="12" max="12" width="12.7109375" bestFit="1" customWidth="1"/>
    <col min="13" max="13" width="13.85546875" bestFit="1" customWidth="1"/>
    <col min="15" max="15" width="15.42578125" bestFit="1" customWidth="1"/>
  </cols>
  <sheetData>
    <row r="1" spans="1:16" ht="26.25" x14ac:dyDescent="0.4">
      <c r="A1" s="11" t="s">
        <v>282</v>
      </c>
    </row>
    <row r="2" spans="1:16" ht="21" customHeight="1" x14ac:dyDescent="0.35">
      <c r="A2" s="10" t="s">
        <v>349</v>
      </c>
      <c r="G2" s="446" t="s">
        <v>304</v>
      </c>
      <c r="H2" s="452"/>
      <c r="I2" s="452"/>
      <c r="J2" s="452"/>
      <c r="K2" s="453"/>
      <c r="L2" s="449" t="s">
        <v>305</v>
      </c>
      <c r="M2" s="450"/>
      <c r="N2" s="450"/>
      <c r="O2" s="450"/>
      <c r="P2" s="451"/>
    </row>
    <row r="3" spans="1:16" s="49" customFormat="1" ht="35.25" customHeight="1" x14ac:dyDescent="0.25">
      <c r="A3" s="13" t="s">
        <v>299</v>
      </c>
      <c r="B3" s="13" t="s">
        <v>281</v>
      </c>
      <c r="C3" s="13" t="s">
        <v>302</v>
      </c>
      <c r="D3" s="13" t="s">
        <v>284</v>
      </c>
      <c r="E3" s="13" t="s">
        <v>303</v>
      </c>
      <c r="F3" s="51" t="s">
        <v>2</v>
      </c>
      <c r="G3" s="98" t="s">
        <v>3</v>
      </c>
      <c r="H3" s="99" t="s">
        <v>4</v>
      </c>
      <c r="I3" s="100" t="s">
        <v>5</v>
      </c>
      <c r="J3" s="98" t="s">
        <v>311</v>
      </c>
      <c r="K3" s="101" t="s">
        <v>6</v>
      </c>
      <c r="L3" s="104" t="s">
        <v>3</v>
      </c>
      <c r="M3" s="100" t="s">
        <v>4</v>
      </c>
      <c r="N3" s="100" t="s">
        <v>5</v>
      </c>
      <c r="O3" s="98" t="s">
        <v>311</v>
      </c>
      <c r="P3" s="101" t="s">
        <v>6</v>
      </c>
    </row>
    <row r="4" spans="1:16" x14ac:dyDescent="0.25">
      <c r="A4" s="317">
        <v>42381</v>
      </c>
      <c r="B4" s="318" t="s">
        <v>86</v>
      </c>
      <c r="C4" s="319" t="s">
        <v>8</v>
      </c>
      <c r="D4" s="319" t="s">
        <v>64</v>
      </c>
      <c r="E4" s="320">
        <v>2</v>
      </c>
      <c r="F4" s="321" t="s">
        <v>87</v>
      </c>
      <c r="G4" s="322"/>
      <c r="H4" s="323"/>
      <c r="I4" s="323"/>
      <c r="J4" s="323"/>
      <c r="K4" s="324"/>
      <c r="L4" s="325">
        <v>10831.7</v>
      </c>
      <c r="M4" s="326">
        <v>1197756.57</v>
      </c>
      <c r="N4" s="310">
        <f>M4/L4</f>
        <v>110.57881680622617</v>
      </c>
      <c r="O4" s="327">
        <v>683819.74</v>
      </c>
      <c r="P4" s="328">
        <v>63.131339279121498</v>
      </c>
    </row>
    <row r="5" spans="1:16" x14ac:dyDescent="0.25">
      <c r="A5" s="317">
        <v>42381</v>
      </c>
      <c r="B5" s="318" t="s">
        <v>88</v>
      </c>
      <c r="C5" s="319" t="s">
        <v>8</v>
      </c>
      <c r="D5" s="319" t="s">
        <v>64</v>
      </c>
      <c r="E5" s="320">
        <v>2</v>
      </c>
      <c r="F5" s="321" t="s">
        <v>89</v>
      </c>
      <c r="G5" s="329">
        <v>15283.12</v>
      </c>
      <c r="H5" s="326">
        <v>1403391.68</v>
      </c>
      <c r="I5" s="310">
        <f>H5/G5</f>
        <v>91.826255371939752</v>
      </c>
      <c r="J5" s="297">
        <v>809863.25</v>
      </c>
      <c r="K5" s="298">
        <v>52.990701099654501</v>
      </c>
      <c r="L5" s="300"/>
      <c r="M5" s="300"/>
      <c r="N5" s="300"/>
      <c r="O5" s="330"/>
      <c r="P5" s="331"/>
    </row>
    <row r="6" spans="1:16" x14ac:dyDescent="0.25">
      <c r="A6" s="317">
        <v>42409</v>
      </c>
      <c r="B6" s="318" t="s">
        <v>90</v>
      </c>
      <c r="C6" s="319" t="s">
        <v>8</v>
      </c>
      <c r="D6" s="319" t="s">
        <v>64</v>
      </c>
      <c r="E6" s="320">
        <v>2</v>
      </c>
      <c r="F6" s="321" t="s">
        <v>91</v>
      </c>
      <c r="G6" s="299"/>
      <c r="H6" s="300"/>
      <c r="I6" s="300"/>
      <c r="J6" s="300"/>
      <c r="K6" s="301"/>
      <c r="L6" s="332">
        <v>10261.82</v>
      </c>
      <c r="M6" s="326">
        <v>963854.09</v>
      </c>
      <c r="N6" s="310">
        <f>M6/L6</f>
        <v>93.9262323837292</v>
      </c>
      <c r="O6" s="330">
        <v>637270.61</v>
      </c>
      <c r="P6" s="333">
        <v>62.101127343239099</v>
      </c>
    </row>
    <row r="7" spans="1:16" x14ac:dyDescent="0.25">
      <c r="A7" s="317">
        <v>42409</v>
      </c>
      <c r="B7" s="318" t="s">
        <v>92</v>
      </c>
      <c r="C7" s="319" t="s">
        <v>8</v>
      </c>
      <c r="D7" s="319" t="s">
        <v>64</v>
      </c>
      <c r="E7" s="320">
        <v>2</v>
      </c>
      <c r="F7" s="321" t="s">
        <v>93</v>
      </c>
      <c r="G7" s="329">
        <v>9828.2000000000007</v>
      </c>
      <c r="H7" s="326">
        <v>949294.02</v>
      </c>
      <c r="I7" s="310">
        <f>H7/G7</f>
        <v>96.588797541767562</v>
      </c>
      <c r="J7" s="297">
        <v>476464.18</v>
      </c>
      <c r="K7" s="298">
        <v>48.479291277282599</v>
      </c>
      <c r="L7" s="300"/>
      <c r="M7" s="300"/>
      <c r="N7" s="300"/>
      <c r="O7" s="330"/>
      <c r="P7" s="331"/>
    </row>
    <row r="8" spans="1:16" x14ac:dyDescent="0.25">
      <c r="A8" s="317">
        <v>42409</v>
      </c>
      <c r="B8" s="318" t="s">
        <v>94</v>
      </c>
      <c r="C8" s="319" t="s">
        <v>95</v>
      </c>
      <c r="D8" s="319" t="s">
        <v>13</v>
      </c>
      <c r="E8" s="320">
        <v>1</v>
      </c>
      <c r="F8" s="321" t="s">
        <v>96</v>
      </c>
      <c r="G8" s="329">
        <v>7985.92</v>
      </c>
      <c r="H8" s="326">
        <v>856238.18</v>
      </c>
      <c r="I8" s="310">
        <f>H8/G8</f>
        <v>107.21847701955443</v>
      </c>
      <c r="J8" s="297">
        <v>476488.15</v>
      </c>
      <c r="K8" s="298">
        <v>59.666031548200898</v>
      </c>
      <c r="L8" s="300"/>
      <c r="M8" s="300"/>
      <c r="N8" s="300"/>
      <c r="O8" s="330"/>
      <c r="P8" s="331"/>
    </row>
    <row r="9" spans="1:16" ht="30" x14ac:dyDescent="0.25">
      <c r="A9" s="317">
        <v>42409</v>
      </c>
      <c r="B9" s="318" t="s">
        <v>97</v>
      </c>
      <c r="C9" s="319" t="s">
        <v>8</v>
      </c>
      <c r="D9" s="319" t="s">
        <v>25</v>
      </c>
      <c r="E9" s="320">
        <v>3</v>
      </c>
      <c r="F9" s="321" t="s">
        <v>98</v>
      </c>
      <c r="G9" s="334"/>
      <c r="H9" s="300"/>
      <c r="I9" s="300"/>
      <c r="J9" s="300"/>
      <c r="K9" s="301"/>
      <c r="L9" s="335">
        <v>7361.25</v>
      </c>
      <c r="M9" s="326">
        <v>1118520.3899999999</v>
      </c>
      <c r="N9" s="336">
        <f>M9/L9</f>
        <v>151.94707284768211</v>
      </c>
      <c r="O9" s="337">
        <v>487547.5</v>
      </c>
      <c r="P9" s="338">
        <v>66.231618271353398</v>
      </c>
    </row>
    <row r="10" spans="1:16" x14ac:dyDescent="0.25">
      <c r="A10" s="317">
        <v>42409</v>
      </c>
      <c r="B10" s="318" t="s">
        <v>99</v>
      </c>
      <c r="C10" s="319" t="s">
        <v>8</v>
      </c>
      <c r="D10" s="319" t="s">
        <v>64</v>
      </c>
      <c r="E10" s="320">
        <v>2</v>
      </c>
      <c r="F10" s="321" t="s">
        <v>100</v>
      </c>
      <c r="G10" s="334"/>
      <c r="H10" s="300"/>
      <c r="I10" s="300"/>
      <c r="J10" s="300"/>
      <c r="K10" s="301"/>
      <c r="L10" s="332">
        <v>8500.1200000000008</v>
      </c>
      <c r="M10" s="326">
        <v>792969.56</v>
      </c>
      <c r="N10" s="310">
        <f t="shared" ref="N10:N17" si="0">M10/L10</f>
        <v>93.289219446313695</v>
      </c>
      <c r="O10" s="330">
        <v>491043.6</v>
      </c>
      <c r="P10" s="333">
        <v>57.769018935049502</v>
      </c>
    </row>
    <row r="11" spans="1:16" x14ac:dyDescent="0.25">
      <c r="A11" s="317">
        <v>42500</v>
      </c>
      <c r="B11" s="318" t="s">
        <v>101</v>
      </c>
      <c r="C11" s="319" t="s">
        <v>8</v>
      </c>
      <c r="D11" s="319" t="s">
        <v>64</v>
      </c>
      <c r="E11" s="320">
        <v>2</v>
      </c>
      <c r="F11" s="321" t="s">
        <v>102</v>
      </c>
      <c r="G11" s="334"/>
      <c r="H11" s="300"/>
      <c r="I11" s="300"/>
      <c r="J11" s="300"/>
      <c r="K11" s="301"/>
      <c r="L11" s="332">
        <v>10826.93</v>
      </c>
      <c r="M11" s="326">
        <v>1114990.82</v>
      </c>
      <c r="N11" s="310">
        <f t="shared" si="0"/>
        <v>102.98310047261782</v>
      </c>
      <c r="O11" s="339">
        <v>747800.25</v>
      </c>
      <c r="P11" s="333">
        <v>69.068542198381195</v>
      </c>
    </row>
    <row r="12" spans="1:16" x14ac:dyDescent="0.25">
      <c r="A12" s="317">
        <v>42500</v>
      </c>
      <c r="B12" s="318" t="s">
        <v>103</v>
      </c>
      <c r="C12" s="319" t="s">
        <v>8</v>
      </c>
      <c r="D12" s="319" t="s">
        <v>64</v>
      </c>
      <c r="E12" s="320">
        <v>2</v>
      </c>
      <c r="F12" s="321" t="s">
        <v>104</v>
      </c>
      <c r="G12" s="334"/>
      <c r="H12" s="300"/>
      <c r="I12" s="300"/>
      <c r="J12" s="300"/>
      <c r="K12" s="301"/>
      <c r="L12" s="332">
        <v>10387.969999999999</v>
      </c>
      <c r="M12" s="326">
        <v>1070269.8999999999</v>
      </c>
      <c r="N12" s="310">
        <f t="shared" si="0"/>
        <v>103.02974498386114</v>
      </c>
      <c r="O12" s="339">
        <v>686285.16</v>
      </c>
      <c r="P12" s="333">
        <v>66.065379286304506</v>
      </c>
    </row>
    <row r="13" spans="1:16" x14ac:dyDescent="0.25">
      <c r="A13" s="317">
        <v>42500</v>
      </c>
      <c r="B13" s="318" t="s">
        <v>105</v>
      </c>
      <c r="C13" s="319" t="s">
        <v>8</v>
      </c>
      <c r="D13" s="319" t="s">
        <v>64</v>
      </c>
      <c r="E13" s="320">
        <v>2</v>
      </c>
      <c r="F13" s="321" t="s">
        <v>106</v>
      </c>
      <c r="G13" s="334"/>
      <c r="H13" s="300"/>
      <c r="I13" s="300"/>
      <c r="J13" s="300"/>
      <c r="K13" s="301"/>
      <c r="L13" s="332">
        <v>10447.17</v>
      </c>
      <c r="M13" s="326">
        <v>1195249.3999999999</v>
      </c>
      <c r="N13" s="310">
        <f t="shared" si="0"/>
        <v>114.40891648168834</v>
      </c>
      <c r="O13" s="339">
        <v>743320.06</v>
      </c>
      <c r="P13" s="333">
        <v>71.150375226843593</v>
      </c>
    </row>
    <row r="14" spans="1:16" x14ac:dyDescent="0.25">
      <c r="A14" s="317">
        <v>42535</v>
      </c>
      <c r="B14" s="318" t="s">
        <v>107</v>
      </c>
      <c r="C14" s="319" t="s">
        <v>8</v>
      </c>
      <c r="D14" s="319" t="s">
        <v>64</v>
      </c>
      <c r="E14" s="320">
        <v>2</v>
      </c>
      <c r="F14" s="321" t="s">
        <v>87</v>
      </c>
      <c r="G14" s="334"/>
      <c r="H14" s="300"/>
      <c r="I14" s="300"/>
      <c r="J14" s="300"/>
      <c r="K14" s="301"/>
      <c r="L14" s="332">
        <v>9188.69</v>
      </c>
      <c r="M14" s="326">
        <v>931663.43</v>
      </c>
      <c r="N14" s="310">
        <f t="shared" si="0"/>
        <v>101.39241067007376</v>
      </c>
      <c r="O14" s="339">
        <v>535259.98</v>
      </c>
      <c r="P14" s="333">
        <v>58.252041909110602</v>
      </c>
    </row>
    <row r="15" spans="1:16" x14ac:dyDescent="0.25">
      <c r="A15" s="317">
        <v>42535</v>
      </c>
      <c r="B15" s="318" t="s">
        <v>108</v>
      </c>
      <c r="C15" s="319" t="s">
        <v>8</v>
      </c>
      <c r="D15" s="319" t="s">
        <v>64</v>
      </c>
      <c r="E15" s="320">
        <v>2</v>
      </c>
      <c r="F15" s="321" t="s">
        <v>109</v>
      </c>
      <c r="G15" s="334"/>
      <c r="H15" s="300"/>
      <c r="I15" s="300"/>
      <c r="J15" s="300"/>
      <c r="K15" s="301"/>
      <c r="L15" s="332">
        <v>9107.67</v>
      </c>
      <c r="M15" s="326">
        <v>924614.77</v>
      </c>
      <c r="N15" s="310">
        <f t="shared" si="0"/>
        <v>101.52045144367329</v>
      </c>
      <c r="O15" s="339">
        <v>568336.6</v>
      </c>
      <c r="P15" s="333">
        <v>62.401976013091598</v>
      </c>
    </row>
    <row r="16" spans="1:16" x14ac:dyDescent="0.25">
      <c r="A16" s="317">
        <v>42535</v>
      </c>
      <c r="B16" s="318" t="s">
        <v>110</v>
      </c>
      <c r="C16" s="319" t="s">
        <v>8</v>
      </c>
      <c r="D16" s="319" t="s">
        <v>64</v>
      </c>
      <c r="E16" s="320">
        <v>2</v>
      </c>
      <c r="F16" s="321" t="s">
        <v>111</v>
      </c>
      <c r="G16" s="334"/>
      <c r="H16" s="300"/>
      <c r="I16" s="300"/>
      <c r="J16" s="300"/>
      <c r="K16" s="301"/>
      <c r="L16" s="332">
        <v>8724.7999999999993</v>
      </c>
      <c r="M16" s="326">
        <v>873726.99</v>
      </c>
      <c r="N16" s="310">
        <f t="shared" si="0"/>
        <v>100.14292476618375</v>
      </c>
      <c r="O16" s="339">
        <v>509969.9</v>
      </c>
      <c r="P16" s="333">
        <v>58.450613356883302</v>
      </c>
    </row>
    <row r="17" spans="1:16" x14ac:dyDescent="0.25">
      <c r="A17" s="317">
        <v>42535</v>
      </c>
      <c r="B17" s="318" t="s">
        <v>112</v>
      </c>
      <c r="C17" s="319" t="s">
        <v>8</v>
      </c>
      <c r="D17" s="319" t="s">
        <v>25</v>
      </c>
      <c r="E17" s="320">
        <v>2</v>
      </c>
      <c r="F17" s="321" t="s">
        <v>113</v>
      </c>
      <c r="G17" s="334"/>
      <c r="H17" s="300"/>
      <c r="I17" s="300"/>
      <c r="J17" s="300"/>
      <c r="K17" s="301"/>
      <c r="L17" s="332">
        <v>14187.21</v>
      </c>
      <c r="M17" s="326">
        <v>1580531.79</v>
      </c>
      <c r="N17" s="310">
        <f t="shared" si="0"/>
        <v>111.40539894736175</v>
      </c>
      <c r="O17" s="339">
        <v>1051005.6000000001</v>
      </c>
      <c r="P17" s="333">
        <v>74.081204330787898</v>
      </c>
    </row>
    <row r="18" spans="1:16" s="302" customFormat="1" x14ac:dyDescent="0.25">
      <c r="A18" s="291">
        <v>42563</v>
      </c>
      <c r="B18" s="292" t="s">
        <v>353</v>
      </c>
      <c r="C18" s="292" t="s">
        <v>95</v>
      </c>
      <c r="D18" s="292" t="s">
        <v>25</v>
      </c>
      <c r="E18" s="293">
        <v>12</v>
      </c>
      <c r="F18" s="294" t="s">
        <v>354</v>
      </c>
      <c r="G18" s="304">
        <v>74775.95</v>
      </c>
      <c r="H18" s="300">
        <v>8746571.5899999999</v>
      </c>
      <c r="I18" s="310">
        <f>H18/G18</f>
        <v>116.97038406065052</v>
      </c>
      <c r="J18" s="300">
        <v>4126136.92</v>
      </c>
      <c r="K18" s="301">
        <v>55.18</v>
      </c>
      <c r="L18" s="305"/>
      <c r="M18" s="340"/>
      <c r="N18" s="296"/>
      <c r="O18" s="306"/>
      <c r="P18" s="307"/>
    </row>
    <row r="19" spans="1:16" s="302" customFormat="1" x14ac:dyDescent="0.25">
      <c r="A19" s="291">
        <v>42563</v>
      </c>
      <c r="B19" s="292" t="s">
        <v>355</v>
      </c>
      <c r="C19" s="292" t="s">
        <v>95</v>
      </c>
      <c r="D19" s="292" t="s">
        <v>25</v>
      </c>
      <c r="E19" s="293">
        <v>9</v>
      </c>
      <c r="F19" s="294" t="s">
        <v>354</v>
      </c>
      <c r="G19" s="304">
        <v>28563.3</v>
      </c>
      <c r="H19" s="300">
        <v>3429759.36</v>
      </c>
      <c r="I19" s="310">
        <f>H19/G19</f>
        <v>120.07573914778754</v>
      </c>
      <c r="J19" s="300">
        <v>1740933.14</v>
      </c>
      <c r="K19" s="301">
        <v>60.95</v>
      </c>
      <c r="L19" s="305"/>
      <c r="M19" s="340"/>
      <c r="N19" s="296"/>
      <c r="O19" s="306"/>
      <c r="P19" s="307"/>
    </row>
    <row r="20" spans="1:16" x14ac:dyDescent="0.25">
      <c r="A20" s="317">
        <v>42682</v>
      </c>
      <c r="B20" s="318" t="s">
        <v>117</v>
      </c>
      <c r="C20" s="319" t="s">
        <v>8</v>
      </c>
      <c r="D20" s="319" t="s">
        <v>13</v>
      </c>
      <c r="E20" s="320">
        <v>1</v>
      </c>
      <c r="F20" s="321" t="s">
        <v>118</v>
      </c>
      <c r="G20" s="329">
        <v>8789.35</v>
      </c>
      <c r="H20" s="326">
        <v>1425287.77</v>
      </c>
      <c r="I20" s="310">
        <f>H20/G20</f>
        <v>162.16077070545603</v>
      </c>
      <c r="J20" s="297">
        <v>447516.9</v>
      </c>
      <c r="K20" s="298">
        <v>50.915815150038398</v>
      </c>
      <c r="L20" s="300"/>
      <c r="M20" s="300"/>
      <c r="N20" s="300"/>
      <c r="O20" s="330"/>
      <c r="P20" s="331"/>
    </row>
    <row r="21" spans="1:16" x14ac:dyDescent="0.25">
      <c r="A21" s="317">
        <v>42682</v>
      </c>
      <c r="B21" s="318" t="s">
        <v>119</v>
      </c>
      <c r="C21" s="319" t="s">
        <v>8</v>
      </c>
      <c r="D21" s="319" t="s">
        <v>64</v>
      </c>
      <c r="E21" s="320">
        <v>2</v>
      </c>
      <c r="F21" s="321" t="s">
        <v>120</v>
      </c>
      <c r="G21" s="329">
        <v>12143.7</v>
      </c>
      <c r="H21" s="326">
        <v>1654864.42</v>
      </c>
      <c r="I21" s="310">
        <f>H21/G21</f>
        <v>136.27349325164488</v>
      </c>
      <c r="J21" s="297">
        <v>543005.75</v>
      </c>
      <c r="K21" s="298">
        <v>44.715016120836196</v>
      </c>
      <c r="L21" s="300"/>
      <c r="M21" s="300"/>
      <c r="N21" s="300"/>
      <c r="O21" s="330"/>
      <c r="P21" s="331"/>
    </row>
    <row r="22" spans="1:16" x14ac:dyDescent="0.25">
      <c r="A22" s="317">
        <v>42682</v>
      </c>
      <c r="B22" s="318" t="s">
        <v>121</v>
      </c>
      <c r="C22" s="319" t="s">
        <v>95</v>
      </c>
      <c r="D22" s="319" t="s">
        <v>13</v>
      </c>
      <c r="E22" s="320">
        <v>1</v>
      </c>
      <c r="F22" s="321" t="s">
        <v>122</v>
      </c>
      <c r="G22" s="329">
        <v>7364.46</v>
      </c>
      <c r="H22" s="326">
        <v>1347255.05</v>
      </c>
      <c r="I22" s="310">
        <f>H22/G22</f>
        <v>182.94010015669852</v>
      </c>
      <c r="J22" s="297">
        <v>423902.5</v>
      </c>
      <c r="K22" s="298">
        <v>57.560568222036601</v>
      </c>
      <c r="L22" s="300"/>
      <c r="M22" s="300"/>
      <c r="N22" s="300"/>
      <c r="O22" s="330"/>
      <c r="P22" s="331"/>
    </row>
    <row r="23" spans="1:16" x14ac:dyDescent="0.25">
      <c r="A23" s="317">
        <v>42682</v>
      </c>
      <c r="B23" s="318" t="s">
        <v>123</v>
      </c>
      <c r="C23" s="319" t="s">
        <v>115</v>
      </c>
      <c r="D23" s="319" t="s">
        <v>64</v>
      </c>
      <c r="E23" s="320">
        <v>2</v>
      </c>
      <c r="F23" s="321" t="s">
        <v>124</v>
      </c>
      <c r="G23" s="299"/>
      <c r="H23" s="300"/>
      <c r="I23" s="300"/>
      <c r="J23" s="300"/>
      <c r="K23" s="301"/>
      <c r="L23" s="332">
        <v>20485.22</v>
      </c>
      <c r="M23" s="326">
        <v>2495329.31</v>
      </c>
      <c r="N23" s="310">
        <f t="shared" ref="N23" si="1">M23/L23</f>
        <v>121.81120388260413</v>
      </c>
      <c r="O23" s="330">
        <v>995682.2</v>
      </c>
      <c r="P23" s="333">
        <v>48.604904698347198</v>
      </c>
    </row>
    <row r="24" spans="1:16" x14ac:dyDescent="0.25">
      <c r="A24" s="317">
        <v>42682</v>
      </c>
      <c r="B24" s="318" t="s">
        <v>125</v>
      </c>
      <c r="C24" s="319" t="s">
        <v>8</v>
      </c>
      <c r="D24" s="319" t="s">
        <v>64</v>
      </c>
      <c r="E24" s="320">
        <v>2</v>
      </c>
      <c r="F24" s="321" t="s">
        <v>126</v>
      </c>
      <c r="G24" s="329">
        <v>13794.14</v>
      </c>
      <c r="H24" s="326">
        <v>1349919.57</v>
      </c>
      <c r="I24" s="310">
        <f>H24/G24</f>
        <v>97.861814509639615</v>
      </c>
      <c r="J24" s="297">
        <v>861639.1</v>
      </c>
      <c r="K24" s="298">
        <v>62.464142161820199</v>
      </c>
      <c r="L24" s="300"/>
      <c r="M24" s="300"/>
      <c r="N24" s="300"/>
      <c r="O24" s="330"/>
      <c r="P24" s="331"/>
    </row>
    <row r="25" spans="1:16" x14ac:dyDescent="0.25">
      <c r="A25" s="317">
        <v>42717</v>
      </c>
      <c r="B25" s="318" t="s">
        <v>127</v>
      </c>
      <c r="C25" s="319" t="s">
        <v>8</v>
      </c>
      <c r="D25" s="319" t="s">
        <v>64</v>
      </c>
      <c r="E25" s="320">
        <v>2</v>
      </c>
      <c r="F25" s="321" t="s">
        <v>87</v>
      </c>
      <c r="G25" s="299"/>
      <c r="H25" s="300"/>
      <c r="I25" s="300"/>
      <c r="J25" s="300"/>
      <c r="K25" s="301"/>
      <c r="L25" s="332">
        <v>12976.64</v>
      </c>
      <c r="M25" s="326">
        <v>1099363.79</v>
      </c>
      <c r="N25" s="310">
        <f t="shared" ref="N25" si="2">M25/L25</f>
        <v>84.718678332757946</v>
      </c>
      <c r="O25" s="330">
        <v>676445.8</v>
      </c>
      <c r="P25" s="333">
        <v>52.1279636582534</v>
      </c>
    </row>
    <row r="26" spans="1:16" ht="45" x14ac:dyDescent="0.25">
      <c r="A26" s="317">
        <v>42717</v>
      </c>
      <c r="B26" s="318" t="s">
        <v>114</v>
      </c>
      <c r="C26" s="319" t="s">
        <v>95</v>
      </c>
      <c r="D26" s="319" t="s">
        <v>25</v>
      </c>
      <c r="E26" s="320">
        <v>5</v>
      </c>
      <c r="F26" s="321" t="s">
        <v>116</v>
      </c>
      <c r="G26" s="341">
        <v>16596.900000000001</v>
      </c>
      <c r="H26" s="326">
        <v>2070706.4129999999</v>
      </c>
      <c r="I26" s="336">
        <f>H26/G26</f>
        <v>124.76464960323915</v>
      </c>
      <c r="J26" s="342">
        <v>1107618.2</v>
      </c>
      <c r="K26" s="343">
        <v>66.736449212267004</v>
      </c>
      <c r="L26" s="300"/>
      <c r="M26" s="300"/>
      <c r="N26" s="300"/>
      <c r="O26" s="330"/>
      <c r="P26" s="331"/>
    </row>
    <row r="27" spans="1:16" x14ac:dyDescent="0.25">
      <c r="A27" s="317">
        <v>42717</v>
      </c>
      <c r="B27" s="318" t="s">
        <v>128</v>
      </c>
      <c r="C27" s="319" t="s">
        <v>8</v>
      </c>
      <c r="D27" s="319" t="s">
        <v>13</v>
      </c>
      <c r="E27" s="320">
        <v>1</v>
      </c>
      <c r="F27" s="321" t="s">
        <v>129</v>
      </c>
      <c r="G27" s="299"/>
      <c r="H27" s="300"/>
      <c r="I27" s="300"/>
      <c r="J27" s="300"/>
      <c r="K27" s="301"/>
      <c r="L27" s="332">
        <v>8053.5</v>
      </c>
      <c r="M27" s="344">
        <v>1203314.31</v>
      </c>
      <c r="N27" s="310">
        <f t="shared" ref="N27:N28" si="3">M27/L27</f>
        <v>149.41507543304155</v>
      </c>
      <c r="O27" s="330">
        <v>539575.94999999995</v>
      </c>
      <c r="P27" s="333">
        <v>66.998938349785803</v>
      </c>
    </row>
    <row r="28" spans="1:16" x14ac:dyDescent="0.25">
      <c r="A28" s="317">
        <v>42717</v>
      </c>
      <c r="B28" s="318" t="s">
        <v>130</v>
      </c>
      <c r="C28" s="319" t="s">
        <v>8</v>
      </c>
      <c r="D28" s="319" t="s">
        <v>64</v>
      </c>
      <c r="E28" s="320">
        <v>2</v>
      </c>
      <c r="F28" s="321" t="s">
        <v>131</v>
      </c>
      <c r="G28" s="345"/>
      <c r="H28" s="346"/>
      <c r="I28" s="346"/>
      <c r="J28" s="346"/>
      <c r="K28" s="347"/>
      <c r="L28" s="348">
        <v>7531.9</v>
      </c>
      <c r="M28" s="326">
        <v>617361.92000000004</v>
      </c>
      <c r="N28" s="310">
        <f t="shared" si="3"/>
        <v>81.966292701708738</v>
      </c>
      <c r="O28" s="349">
        <v>435292.2</v>
      </c>
      <c r="P28" s="350">
        <v>57.793147232950801</v>
      </c>
    </row>
    <row r="29" spans="1:16" x14ac:dyDescent="0.25">
      <c r="G29" s="102" t="s">
        <v>306</v>
      </c>
      <c r="H29" s="103" t="s">
        <v>312</v>
      </c>
      <c r="I29" s="15"/>
      <c r="J29" s="103" t="s">
        <v>313</v>
      </c>
      <c r="K29" s="58"/>
      <c r="L29" s="102" t="s">
        <v>306</v>
      </c>
      <c r="M29" s="103" t="s">
        <v>312</v>
      </c>
      <c r="N29" s="15"/>
      <c r="O29" s="103" t="s">
        <v>313</v>
      </c>
      <c r="P29" s="58"/>
    </row>
    <row r="30" spans="1:16" x14ac:dyDescent="0.25">
      <c r="G30" s="63">
        <f>SUM(G4:G28)</f>
        <v>195125.04</v>
      </c>
      <c r="H30" s="71">
        <f>SUM(H4:H28)</f>
        <v>23233288.053000003</v>
      </c>
      <c r="I30" s="64"/>
      <c r="J30" s="67">
        <f>SUM(J4:J28)</f>
        <v>11013568.089999998</v>
      </c>
      <c r="K30" s="65"/>
      <c r="L30" s="63">
        <f>SUM(L5:L28)</f>
        <v>148040.88999999998</v>
      </c>
      <c r="M30" s="71">
        <f>SUM(M4:M28)</f>
        <v>17179517.040000003</v>
      </c>
      <c r="N30" s="64"/>
      <c r="O30" s="67">
        <f>SUM(O4:O28)</f>
        <v>9788655.1499999985</v>
      </c>
      <c r="P30" s="65"/>
    </row>
    <row r="32" spans="1:16" ht="18.75" x14ac:dyDescent="0.3">
      <c r="A32" s="79" t="s">
        <v>314</v>
      </c>
      <c r="B32" s="80"/>
      <c r="C32" s="80"/>
      <c r="D32" s="80"/>
      <c r="E32" s="80"/>
      <c r="F32" s="80"/>
      <c r="G32" s="79" t="s">
        <v>308</v>
      </c>
      <c r="H32" s="81"/>
      <c r="I32" s="79" t="s">
        <v>309</v>
      </c>
      <c r="J32" s="80"/>
      <c r="K32" s="81"/>
      <c r="L32" s="79" t="s">
        <v>310</v>
      </c>
      <c r="M32" s="80"/>
      <c r="N32" s="81"/>
    </row>
    <row r="33" spans="1:14" ht="18.75" x14ac:dyDescent="0.3">
      <c r="A33" s="74" t="s">
        <v>315</v>
      </c>
      <c r="B33" s="83"/>
      <c r="C33" s="83"/>
      <c r="D33" s="83"/>
      <c r="E33" s="83"/>
      <c r="F33" s="83"/>
      <c r="G33" s="82"/>
      <c r="H33" s="84">
        <f>COUNTA(G4:G28)</f>
        <v>10</v>
      </c>
      <c r="I33" s="82"/>
      <c r="J33" s="83"/>
      <c r="K33" s="84">
        <f>ROUND(H30/G30,2)</f>
        <v>119.07</v>
      </c>
      <c r="L33" s="82"/>
      <c r="M33" s="83"/>
      <c r="N33" s="84">
        <f>ROUND(J30/G30,2)</f>
        <v>56.44</v>
      </c>
    </row>
    <row r="34" spans="1:14" ht="18.75" x14ac:dyDescent="0.3">
      <c r="A34" s="74" t="s">
        <v>316</v>
      </c>
      <c r="B34" s="83"/>
      <c r="C34" s="83"/>
      <c r="D34" s="83"/>
      <c r="E34" s="83"/>
      <c r="F34" s="83"/>
      <c r="G34" s="82"/>
      <c r="H34" s="84">
        <f>COUNTA(L4:L28)</f>
        <v>15</v>
      </c>
      <c r="I34" s="82"/>
      <c r="J34" s="83"/>
      <c r="K34" s="83">
        <f>ROUND(M30/L30,2)</f>
        <v>116.05</v>
      </c>
      <c r="L34" s="82"/>
      <c r="M34" s="83"/>
      <c r="N34" s="84">
        <f>ROUND(O30/L30,2)</f>
        <v>66.12</v>
      </c>
    </row>
    <row r="35" spans="1:14" ht="18.75" x14ac:dyDescent="0.3">
      <c r="A35" s="82" t="s">
        <v>317</v>
      </c>
      <c r="B35" s="83"/>
      <c r="C35" s="83"/>
      <c r="D35" s="83"/>
      <c r="E35" s="83"/>
      <c r="F35" s="83"/>
      <c r="G35" s="82"/>
      <c r="H35" s="84">
        <f>SUM(H33+H34)</f>
        <v>25</v>
      </c>
      <c r="I35" s="82"/>
      <c r="J35" s="83"/>
      <c r="K35" s="84">
        <f>(H30+M30)/(L30+G30)</f>
        <v>117.76461927033377</v>
      </c>
      <c r="L35" s="82"/>
      <c r="M35" s="83"/>
      <c r="N35" s="84">
        <f>(J30+O30)/(L30+G30)</f>
        <v>60.618556276842504</v>
      </c>
    </row>
  </sheetData>
  <mergeCells count="2">
    <mergeCell ref="G2:K2"/>
    <mergeCell ref="L2:P2"/>
  </mergeCells>
  <pageMargins left="0.7" right="0.7" top="0.75" bottom="0.75" header="0.3" footer="0.3"/>
  <pageSetup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/>
  </sheetViews>
  <sheetFormatPr defaultRowHeight="15" x14ac:dyDescent="0.25"/>
  <cols>
    <col min="1" max="1" width="10.7109375" bestFit="1" customWidth="1"/>
    <col min="2" max="2" width="9" customWidth="1"/>
    <col min="3" max="3" width="10.5703125" bestFit="1" customWidth="1"/>
    <col min="4" max="4" width="13.42578125" bestFit="1" customWidth="1"/>
    <col min="6" max="6" width="14.28515625" customWidth="1"/>
    <col min="7" max="7" width="10.5703125" customWidth="1"/>
    <col min="8" max="8" width="13.85546875" bestFit="1" customWidth="1"/>
    <col min="9" max="9" width="14.140625" bestFit="1" customWidth="1"/>
    <col min="10" max="10" width="14.140625" customWidth="1"/>
    <col min="11" max="11" width="11" customWidth="1"/>
    <col min="12" max="12" width="10.7109375" bestFit="1" customWidth="1"/>
    <col min="13" max="13" width="12.7109375" bestFit="1" customWidth="1"/>
    <col min="14" max="15" width="14.5703125" customWidth="1"/>
    <col min="16" max="16" width="10.85546875" customWidth="1"/>
    <col min="19" max="19" width="12.7109375" bestFit="1" customWidth="1"/>
  </cols>
  <sheetData>
    <row r="1" spans="1:19" ht="26.25" x14ac:dyDescent="0.4">
      <c r="A1" s="11" t="s">
        <v>282</v>
      </c>
    </row>
    <row r="2" spans="1:19" ht="22.5" customHeight="1" x14ac:dyDescent="0.35">
      <c r="A2" s="10" t="s">
        <v>318</v>
      </c>
      <c r="G2" s="446" t="s">
        <v>304</v>
      </c>
      <c r="H2" s="447"/>
      <c r="I2" s="447"/>
      <c r="J2" s="447"/>
      <c r="K2" s="448"/>
      <c r="L2" s="449" t="s">
        <v>305</v>
      </c>
      <c r="M2" s="450"/>
      <c r="N2" s="450"/>
      <c r="O2" s="450"/>
      <c r="P2" s="451"/>
    </row>
    <row r="3" spans="1:19" ht="35.25" customHeight="1" x14ac:dyDescent="0.25">
      <c r="A3" s="8" t="s">
        <v>299</v>
      </c>
      <c r="B3" s="8" t="s">
        <v>281</v>
      </c>
      <c r="C3" s="8" t="s">
        <v>302</v>
      </c>
      <c r="D3" s="8" t="s">
        <v>284</v>
      </c>
      <c r="E3" s="8" t="s">
        <v>303</v>
      </c>
      <c r="F3" s="51" t="s">
        <v>2</v>
      </c>
      <c r="G3" s="53" t="s">
        <v>3</v>
      </c>
      <c r="H3" s="8" t="s">
        <v>4</v>
      </c>
      <c r="I3" s="8" t="s">
        <v>5</v>
      </c>
      <c r="J3" s="39" t="s">
        <v>311</v>
      </c>
      <c r="K3" s="54" t="s">
        <v>6</v>
      </c>
      <c r="L3" s="53" t="s">
        <v>3</v>
      </c>
      <c r="M3" s="8" t="s">
        <v>4</v>
      </c>
      <c r="N3" s="8" t="s">
        <v>5</v>
      </c>
      <c r="O3" s="39" t="s">
        <v>311</v>
      </c>
      <c r="P3" s="54" t="s">
        <v>6</v>
      </c>
      <c r="R3" s="279" t="s">
        <v>1</v>
      </c>
      <c r="S3" s="279" t="s">
        <v>4</v>
      </c>
    </row>
    <row r="4" spans="1:19" ht="35.25" customHeight="1" x14ac:dyDescent="0.25">
      <c r="A4" s="317">
        <v>42381</v>
      </c>
      <c r="B4" s="318" t="s">
        <v>132</v>
      </c>
      <c r="C4" s="319" t="s">
        <v>12</v>
      </c>
      <c r="D4" s="319" t="s">
        <v>133</v>
      </c>
      <c r="E4" s="320">
        <v>5</v>
      </c>
      <c r="F4" s="321" t="s">
        <v>134</v>
      </c>
      <c r="G4" s="329">
        <v>26468.83</v>
      </c>
      <c r="H4" s="309">
        <v>2680424.06</v>
      </c>
      <c r="I4" s="310">
        <f>H4/G4</f>
        <v>101.26719088074539</v>
      </c>
      <c r="J4" s="339">
        <v>1446248.25</v>
      </c>
      <c r="K4" s="298">
        <v>54.639674127314102</v>
      </c>
      <c r="L4" s="299"/>
      <c r="M4" s="300"/>
      <c r="N4" s="300"/>
      <c r="O4" s="300"/>
      <c r="P4" s="301"/>
      <c r="R4" s="280" t="s">
        <v>132</v>
      </c>
      <c r="S4" s="281">
        <v>2968424.0602000002</v>
      </c>
    </row>
    <row r="5" spans="1:19" x14ac:dyDescent="0.25">
      <c r="A5" s="317">
        <v>42381</v>
      </c>
      <c r="B5" s="318" t="s">
        <v>135</v>
      </c>
      <c r="C5" s="319" t="s">
        <v>8</v>
      </c>
      <c r="D5" s="319" t="s">
        <v>13</v>
      </c>
      <c r="E5" s="320">
        <v>1</v>
      </c>
      <c r="F5" s="321" t="s">
        <v>136</v>
      </c>
      <c r="G5" s="329">
        <v>6633.68</v>
      </c>
      <c r="H5" s="309">
        <v>878471.79</v>
      </c>
      <c r="I5" s="310">
        <f>H5/G5</f>
        <v>132.42601240940172</v>
      </c>
      <c r="J5" s="339">
        <v>486780.2</v>
      </c>
      <c r="K5" s="298">
        <v>73.380112863622003</v>
      </c>
      <c r="L5" s="299"/>
      <c r="M5" s="300"/>
      <c r="N5" s="300"/>
      <c r="O5" s="300"/>
      <c r="P5" s="301"/>
      <c r="R5" s="280" t="s">
        <v>135</v>
      </c>
      <c r="S5" s="281">
        <v>884091.78599999996</v>
      </c>
    </row>
    <row r="6" spans="1:19" ht="30" x14ac:dyDescent="0.25">
      <c r="A6" s="317">
        <v>42381</v>
      </c>
      <c r="B6" s="318" t="s">
        <v>137</v>
      </c>
      <c r="C6" s="319" t="s">
        <v>95</v>
      </c>
      <c r="D6" s="319" t="s">
        <v>138</v>
      </c>
      <c r="E6" s="320">
        <v>6</v>
      </c>
      <c r="F6" s="321" t="s">
        <v>139</v>
      </c>
      <c r="G6" s="299"/>
      <c r="H6" s="300"/>
      <c r="I6" s="300"/>
      <c r="J6" s="300"/>
      <c r="K6" s="301"/>
      <c r="L6" s="329">
        <v>45841.17</v>
      </c>
      <c r="M6" s="309">
        <v>6121817.1699999999</v>
      </c>
      <c r="N6" s="310">
        <f t="shared" ref="N6" si="0">M6/L6</f>
        <v>133.54408646201657</v>
      </c>
      <c r="O6" s="339">
        <v>2415736</v>
      </c>
      <c r="P6" s="298">
        <v>52.697954724788502</v>
      </c>
      <c r="R6" s="280" t="s">
        <v>137</v>
      </c>
      <c r="S6" s="281">
        <v>6921817.1736000003</v>
      </c>
    </row>
    <row r="7" spans="1:19" ht="30" x14ac:dyDescent="0.25">
      <c r="A7" s="317">
        <v>42381</v>
      </c>
      <c r="B7" s="318" t="s">
        <v>140</v>
      </c>
      <c r="C7" s="319" t="s">
        <v>95</v>
      </c>
      <c r="D7" s="319" t="s">
        <v>138</v>
      </c>
      <c r="E7" s="320">
        <v>6</v>
      </c>
      <c r="F7" s="321" t="s">
        <v>141</v>
      </c>
      <c r="G7" s="329">
        <v>45204.39</v>
      </c>
      <c r="H7" s="309">
        <v>6154281.3499999996</v>
      </c>
      <c r="I7" s="310">
        <f>H7/G7</f>
        <v>136.14344425397621</v>
      </c>
      <c r="J7" s="339">
        <v>2410555</v>
      </c>
      <c r="K7" s="298">
        <v>53.325682896538297</v>
      </c>
      <c r="L7" s="299"/>
      <c r="M7" s="300"/>
      <c r="N7" s="300"/>
      <c r="O7" s="300"/>
      <c r="P7" s="301"/>
      <c r="R7" s="280" t="s">
        <v>140</v>
      </c>
      <c r="S7" s="281">
        <v>6954281.3498999998</v>
      </c>
    </row>
    <row r="8" spans="1:19" x14ac:dyDescent="0.25">
      <c r="A8" s="317">
        <v>42409</v>
      </c>
      <c r="B8" s="318" t="s">
        <v>142</v>
      </c>
      <c r="C8" s="319" t="s">
        <v>8</v>
      </c>
      <c r="D8" s="319" t="s">
        <v>13</v>
      </c>
      <c r="E8" s="320">
        <v>1</v>
      </c>
      <c r="F8" s="321" t="s">
        <v>20</v>
      </c>
      <c r="G8" s="329">
        <v>2127.35</v>
      </c>
      <c r="H8" s="309">
        <v>279031.93</v>
      </c>
      <c r="I8" s="310">
        <f>H8/G8</f>
        <v>131.16409147530965</v>
      </c>
      <c r="J8" s="339">
        <v>144880</v>
      </c>
      <c r="K8" s="298">
        <v>68.103505934268895</v>
      </c>
      <c r="L8" s="299"/>
      <c r="M8" s="300"/>
      <c r="N8" s="300"/>
      <c r="O8" s="300"/>
      <c r="P8" s="301"/>
      <c r="R8" s="280" t="s">
        <v>142</v>
      </c>
      <c r="S8" s="281">
        <v>282531.92800000001</v>
      </c>
    </row>
    <row r="9" spans="1:19" x14ac:dyDescent="0.25">
      <c r="A9" s="317">
        <v>42437</v>
      </c>
      <c r="B9" s="318" t="s">
        <v>143</v>
      </c>
      <c r="C9" s="319" t="s">
        <v>12</v>
      </c>
      <c r="D9" s="319" t="s">
        <v>13</v>
      </c>
      <c r="E9" s="320">
        <v>1</v>
      </c>
      <c r="F9" s="321" t="s">
        <v>144</v>
      </c>
      <c r="G9" s="299"/>
      <c r="H9" s="300"/>
      <c r="I9" s="300"/>
      <c r="J9" s="300"/>
      <c r="K9" s="301"/>
      <c r="L9" s="329">
        <v>3152.41</v>
      </c>
      <c r="M9" s="309">
        <v>480226.95</v>
      </c>
      <c r="N9" s="310">
        <f t="shared" ref="N9" si="1">M9/L9</f>
        <v>152.33645052515379</v>
      </c>
      <c r="O9" s="339">
        <v>204889.2</v>
      </c>
      <c r="P9" s="298">
        <v>64.994466364592299</v>
      </c>
      <c r="R9" s="280" t="s">
        <v>143</v>
      </c>
      <c r="S9" s="281">
        <v>520226.94770000002</v>
      </c>
    </row>
    <row r="10" spans="1:19" x14ac:dyDescent="0.25">
      <c r="A10" s="317">
        <v>42472</v>
      </c>
      <c r="B10" s="318" t="s">
        <v>145</v>
      </c>
      <c r="C10" s="319" t="s">
        <v>8</v>
      </c>
      <c r="D10" s="319" t="s">
        <v>13</v>
      </c>
      <c r="E10" s="320">
        <v>1</v>
      </c>
      <c r="F10" s="321" t="s">
        <v>146</v>
      </c>
      <c r="G10" s="329">
        <v>4372.63</v>
      </c>
      <c r="H10" s="309">
        <v>520842.03</v>
      </c>
      <c r="I10" s="310">
        <f>H10/G10</f>
        <v>119.11413268444849</v>
      </c>
      <c r="J10" s="339">
        <v>322217.71000000002</v>
      </c>
      <c r="K10" s="298">
        <v>73.689683013543302</v>
      </c>
      <c r="L10" s="299"/>
      <c r="M10" s="300"/>
      <c r="N10" s="300"/>
      <c r="O10" s="300"/>
      <c r="P10" s="301"/>
      <c r="R10" s="280" t="s">
        <v>145</v>
      </c>
      <c r="S10" s="281">
        <v>595842.02789999999</v>
      </c>
    </row>
    <row r="11" spans="1:19" x14ac:dyDescent="0.25">
      <c r="A11" s="317">
        <v>42500</v>
      </c>
      <c r="B11" s="318" t="s">
        <v>147</v>
      </c>
      <c r="C11" s="319" t="s">
        <v>8</v>
      </c>
      <c r="D11" s="319" t="s">
        <v>13</v>
      </c>
      <c r="E11" s="320">
        <v>1</v>
      </c>
      <c r="F11" s="321" t="s">
        <v>148</v>
      </c>
      <c r="G11" s="299"/>
      <c r="H11" s="300"/>
      <c r="I11" s="300"/>
      <c r="J11" s="300"/>
      <c r="K11" s="301"/>
      <c r="L11" s="329">
        <v>4417.3100000000004</v>
      </c>
      <c r="M11" s="309">
        <v>480984.28</v>
      </c>
      <c r="N11" s="310">
        <f t="shared" ref="N11:N12" si="2">M11/L11</f>
        <v>108.88624072116288</v>
      </c>
      <c r="O11" s="339">
        <v>351940</v>
      </c>
      <c r="P11" s="298">
        <v>79.672922057013096</v>
      </c>
      <c r="R11" s="280" t="s">
        <v>147</v>
      </c>
      <c r="S11" s="281">
        <v>580684.27540000004</v>
      </c>
    </row>
    <row r="12" spans="1:19" x14ac:dyDescent="0.25">
      <c r="A12" s="317">
        <v>42500</v>
      </c>
      <c r="B12" s="318" t="s">
        <v>149</v>
      </c>
      <c r="C12" s="319" t="s">
        <v>8</v>
      </c>
      <c r="D12" s="319" t="s">
        <v>13</v>
      </c>
      <c r="E12" s="320">
        <v>1</v>
      </c>
      <c r="F12" s="321" t="s">
        <v>150</v>
      </c>
      <c r="G12" s="299"/>
      <c r="H12" s="300"/>
      <c r="I12" s="300"/>
      <c r="J12" s="300"/>
      <c r="K12" s="301"/>
      <c r="L12" s="329">
        <v>2123.0500000000002</v>
      </c>
      <c r="M12" s="309">
        <v>309807.53999999998</v>
      </c>
      <c r="N12" s="310">
        <f t="shared" si="2"/>
        <v>145.92569181130918</v>
      </c>
      <c r="O12" s="339">
        <v>150948.65</v>
      </c>
      <c r="P12" s="298">
        <v>71.099901805574603</v>
      </c>
      <c r="R12" s="280" t="s">
        <v>149</v>
      </c>
      <c r="S12" s="281">
        <v>350119.5367</v>
      </c>
    </row>
    <row r="13" spans="1:19" x14ac:dyDescent="0.25">
      <c r="A13" s="317">
        <v>42500</v>
      </c>
      <c r="B13" s="318" t="s">
        <v>151</v>
      </c>
      <c r="C13" s="319" t="s">
        <v>8</v>
      </c>
      <c r="D13" s="319" t="s">
        <v>13</v>
      </c>
      <c r="E13" s="320">
        <v>1</v>
      </c>
      <c r="F13" s="321" t="s">
        <v>152</v>
      </c>
      <c r="G13" s="329">
        <v>2789.95</v>
      </c>
      <c r="H13" s="309">
        <v>535988.29</v>
      </c>
      <c r="I13" s="310">
        <f>H13/G13</f>
        <v>192.11394111005575</v>
      </c>
      <c r="J13" s="339">
        <v>187835.6</v>
      </c>
      <c r="K13" s="298">
        <v>67.325795547372707</v>
      </c>
      <c r="L13" s="299"/>
      <c r="M13" s="300"/>
      <c r="N13" s="300"/>
      <c r="O13" s="300"/>
      <c r="P13" s="301"/>
      <c r="R13" s="280" t="s">
        <v>151</v>
      </c>
      <c r="S13" s="281">
        <v>600988.29310000001</v>
      </c>
    </row>
    <row r="14" spans="1:19" x14ac:dyDescent="0.25">
      <c r="A14" s="317">
        <v>42535</v>
      </c>
      <c r="B14" s="318" t="s">
        <v>153</v>
      </c>
      <c r="C14" s="319" t="s">
        <v>8</v>
      </c>
      <c r="D14" s="319" t="s">
        <v>9</v>
      </c>
      <c r="E14" s="320">
        <v>2</v>
      </c>
      <c r="F14" s="321" t="s">
        <v>91</v>
      </c>
      <c r="G14" s="329">
        <v>14872.77</v>
      </c>
      <c r="H14" s="309">
        <v>1626865.4774</v>
      </c>
      <c r="I14" s="310">
        <f>H14/G14</f>
        <v>109.38550635826412</v>
      </c>
      <c r="J14" s="339">
        <v>920712.13</v>
      </c>
      <c r="K14" s="298">
        <v>61.905896414614702</v>
      </c>
      <c r="L14" s="299"/>
      <c r="M14" s="300"/>
      <c r="N14" s="300"/>
      <c r="O14" s="300"/>
      <c r="P14" s="301"/>
      <c r="R14" s="280" t="s">
        <v>153</v>
      </c>
      <c r="S14" s="281">
        <v>1626865.4774</v>
      </c>
    </row>
    <row r="15" spans="1:19" x14ac:dyDescent="0.25">
      <c r="A15" s="317">
        <v>42535</v>
      </c>
      <c r="B15" s="318" t="s">
        <v>154</v>
      </c>
      <c r="C15" s="319" t="s">
        <v>8</v>
      </c>
      <c r="D15" s="319" t="s">
        <v>13</v>
      </c>
      <c r="E15" s="320">
        <v>1</v>
      </c>
      <c r="F15" s="321" t="s">
        <v>155</v>
      </c>
      <c r="G15" s="329">
        <v>4677.78</v>
      </c>
      <c r="H15" s="309">
        <v>644102.61</v>
      </c>
      <c r="I15" s="310">
        <f t="shared" ref="I15:I22" si="3">H15/G15</f>
        <v>137.69407924271769</v>
      </c>
      <c r="J15" s="339">
        <v>285575.37</v>
      </c>
      <c r="K15" s="298">
        <v>61.049340310161902</v>
      </c>
      <c r="L15" s="299"/>
      <c r="M15" s="300"/>
      <c r="N15" s="300"/>
      <c r="O15" s="300"/>
      <c r="P15" s="301"/>
      <c r="R15" s="280" t="s">
        <v>154</v>
      </c>
      <c r="S15" s="281">
        <v>733127.96770000004</v>
      </c>
    </row>
    <row r="16" spans="1:19" x14ac:dyDescent="0.25">
      <c r="A16" s="317">
        <v>42597</v>
      </c>
      <c r="B16" s="318" t="s">
        <v>156</v>
      </c>
      <c r="C16" s="319" t="s">
        <v>13</v>
      </c>
      <c r="D16" s="319" t="s">
        <v>13</v>
      </c>
      <c r="E16" s="320">
        <v>1</v>
      </c>
      <c r="F16" s="321" t="s">
        <v>157</v>
      </c>
      <c r="G16" s="329">
        <v>5947.35</v>
      </c>
      <c r="H16" s="344">
        <v>922314.79</v>
      </c>
      <c r="I16" s="310">
        <f t="shared" si="3"/>
        <v>155.07995830075581</v>
      </c>
      <c r="J16" s="339">
        <v>420121.5</v>
      </c>
      <c r="K16" s="298">
        <v>70.640115866991394</v>
      </c>
      <c r="L16" s="299"/>
      <c r="M16" s="300"/>
      <c r="N16" s="300"/>
      <c r="O16" s="300"/>
      <c r="P16" s="301"/>
      <c r="R16" s="283" t="s">
        <v>159</v>
      </c>
      <c r="S16" s="282">
        <v>412386.52730000002</v>
      </c>
    </row>
    <row r="17" spans="1:19" x14ac:dyDescent="0.25">
      <c r="A17" s="317">
        <v>42682</v>
      </c>
      <c r="B17" s="318" t="s">
        <v>158</v>
      </c>
      <c r="C17" s="319" t="s">
        <v>8</v>
      </c>
      <c r="D17" s="319" t="s">
        <v>13</v>
      </c>
      <c r="E17" s="320">
        <v>1</v>
      </c>
      <c r="F17" s="321" t="s">
        <v>20</v>
      </c>
      <c r="G17" s="329">
        <v>3428.05</v>
      </c>
      <c r="H17" s="344">
        <v>1051672.6100000001</v>
      </c>
      <c r="I17" s="310">
        <f t="shared" si="3"/>
        <v>306.78450139292016</v>
      </c>
      <c r="J17" s="339">
        <v>167474</v>
      </c>
      <c r="K17" s="298">
        <v>48.8540125186477</v>
      </c>
      <c r="L17" s="299"/>
      <c r="M17" s="300"/>
      <c r="N17" s="300"/>
      <c r="O17" s="300"/>
      <c r="P17" s="301"/>
      <c r="R17" s="280" t="s">
        <v>161</v>
      </c>
      <c r="S17" s="281">
        <v>2003864.5926000001</v>
      </c>
    </row>
    <row r="18" spans="1:19" x14ac:dyDescent="0.25">
      <c r="A18" s="317">
        <v>42682</v>
      </c>
      <c r="B18" s="318" t="s">
        <v>159</v>
      </c>
      <c r="C18" s="319" t="s">
        <v>8</v>
      </c>
      <c r="D18" s="319" t="s">
        <v>13</v>
      </c>
      <c r="E18" s="320">
        <v>1</v>
      </c>
      <c r="F18" s="321" t="s">
        <v>160</v>
      </c>
      <c r="G18" s="299"/>
      <c r="H18" s="300"/>
      <c r="I18" s="300"/>
      <c r="J18" s="302"/>
      <c r="K18" s="301"/>
      <c r="L18" s="329">
        <v>2627.77</v>
      </c>
      <c r="M18" s="309">
        <v>387649.75</v>
      </c>
      <c r="N18" s="310">
        <f t="shared" ref="N18" si="4">M18/L18</f>
        <v>147.52042606468603</v>
      </c>
      <c r="O18" s="339">
        <v>180040.5852</v>
      </c>
      <c r="P18" s="298">
        <v>68.5145898848927</v>
      </c>
      <c r="R18" s="283" t="s">
        <v>163</v>
      </c>
      <c r="S18" s="282">
        <v>638701.99040000001</v>
      </c>
    </row>
    <row r="19" spans="1:19" ht="30" x14ac:dyDescent="0.25">
      <c r="A19" s="317">
        <v>42682</v>
      </c>
      <c r="B19" s="318" t="s">
        <v>161</v>
      </c>
      <c r="C19" s="319" t="s">
        <v>8</v>
      </c>
      <c r="D19" s="319" t="s">
        <v>64</v>
      </c>
      <c r="E19" s="320">
        <v>3</v>
      </c>
      <c r="F19" s="321" t="s">
        <v>162</v>
      </c>
      <c r="G19" s="329">
        <v>12846</v>
      </c>
      <c r="H19" s="309">
        <v>1633264.59</v>
      </c>
      <c r="I19" s="310">
        <f t="shared" si="3"/>
        <v>127.14187996263429</v>
      </c>
      <c r="J19" s="339">
        <v>815371.62</v>
      </c>
      <c r="K19" s="298">
        <v>63.472802428771601</v>
      </c>
      <c r="L19" s="299"/>
      <c r="M19" s="300"/>
      <c r="N19" s="300"/>
      <c r="O19" s="300"/>
      <c r="P19" s="301"/>
      <c r="R19" s="280" t="s">
        <v>164</v>
      </c>
      <c r="S19" s="281">
        <v>491071.8774</v>
      </c>
    </row>
    <row r="20" spans="1:19" x14ac:dyDescent="0.25">
      <c r="A20" s="317">
        <v>42717</v>
      </c>
      <c r="B20" s="318" t="s">
        <v>163</v>
      </c>
      <c r="C20" s="319" t="s">
        <v>8</v>
      </c>
      <c r="D20" s="319" t="s">
        <v>13</v>
      </c>
      <c r="E20" s="320">
        <v>1</v>
      </c>
      <c r="F20" s="321" t="s">
        <v>144</v>
      </c>
      <c r="G20" s="329">
        <v>3359.75</v>
      </c>
      <c r="H20" s="309">
        <v>538701.99</v>
      </c>
      <c r="I20" s="310">
        <f t="shared" si="3"/>
        <v>160.33990326661208</v>
      </c>
      <c r="J20" s="339">
        <v>223525.5</v>
      </c>
      <c r="K20" s="298">
        <v>66.530396606890406</v>
      </c>
      <c r="L20" s="299"/>
      <c r="M20" s="300"/>
      <c r="N20" s="300"/>
      <c r="O20" s="300"/>
      <c r="P20" s="301"/>
      <c r="R20" s="280" t="s">
        <v>166</v>
      </c>
      <c r="S20" s="281">
        <v>484640.48090000002</v>
      </c>
    </row>
    <row r="21" spans="1:19" x14ac:dyDescent="0.25">
      <c r="A21" s="317">
        <v>42717</v>
      </c>
      <c r="B21" s="318" t="s">
        <v>164</v>
      </c>
      <c r="C21" s="319" t="s">
        <v>8</v>
      </c>
      <c r="D21" s="319" t="s">
        <v>13</v>
      </c>
      <c r="E21" s="302"/>
      <c r="F21" s="321" t="s">
        <v>165</v>
      </c>
      <c r="G21" s="329">
        <v>4238.5200000000004</v>
      </c>
      <c r="H21" s="309">
        <v>458821.88</v>
      </c>
      <c r="I21" s="310">
        <f t="shared" si="3"/>
        <v>108.25049309664693</v>
      </c>
      <c r="J21" s="339">
        <v>210930.2</v>
      </c>
      <c r="K21" s="298">
        <v>49.765059272582498</v>
      </c>
      <c r="L21" s="299"/>
      <c r="M21" s="300"/>
      <c r="N21" s="300"/>
      <c r="O21" s="300"/>
      <c r="P21" s="301"/>
    </row>
    <row r="22" spans="1:19" x14ac:dyDescent="0.25">
      <c r="A22" s="317">
        <v>42717</v>
      </c>
      <c r="B22" s="318" t="s">
        <v>166</v>
      </c>
      <c r="C22" s="319" t="s">
        <v>8</v>
      </c>
      <c r="D22" s="319" t="s">
        <v>13</v>
      </c>
      <c r="E22" s="320">
        <v>1</v>
      </c>
      <c r="F22" s="321" t="s">
        <v>165</v>
      </c>
      <c r="G22" s="351">
        <v>4238.5200000000004</v>
      </c>
      <c r="H22" s="309">
        <v>452390.48</v>
      </c>
      <c r="I22" s="310">
        <f t="shared" si="3"/>
        <v>106.73312382624123</v>
      </c>
      <c r="J22" s="339">
        <v>210930.2</v>
      </c>
      <c r="K22" s="352">
        <v>49.765059272582498</v>
      </c>
      <c r="L22" s="345"/>
      <c r="M22" s="346"/>
      <c r="N22" s="346"/>
      <c r="O22" s="346"/>
      <c r="P22" s="347"/>
    </row>
    <row r="23" spans="1:19" x14ac:dyDescent="0.25">
      <c r="G23" s="68" t="s">
        <v>306</v>
      </c>
      <c r="H23" s="69" t="s">
        <v>4</v>
      </c>
      <c r="I23" s="70"/>
      <c r="J23" s="69" t="s">
        <v>313</v>
      </c>
      <c r="K23" s="85"/>
      <c r="L23" s="68" t="s">
        <v>306</v>
      </c>
      <c r="M23" s="69" t="s">
        <v>4</v>
      </c>
      <c r="N23" s="70"/>
      <c r="O23" s="69" t="s">
        <v>313</v>
      </c>
      <c r="P23" s="85"/>
    </row>
    <row r="24" spans="1:19" x14ac:dyDescent="0.25">
      <c r="G24" s="63">
        <f>SUM(G4:G22)</f>
        <v>141205.57</v>
      </c>
      <c r="H24" s="71">
        <f>SUM(H4:H22)</f>
        <v>18377173.877399996</v>
      </c>
      <c r="I24" s="64"/>
      <c r="J24" s="67">
        <f>SUM(J4:J22)</f>
        <v>8253157.2800000003</v>
      </c>
      <c r="K24" s="65"/>
      <c r="L24" s="63">
        <f>SUM(L4:L22)</f>
        <v>58161.71</v>
      </c>
      <c r="M24" s="71">
        <f>SUM(M4:M22)</f>
        <v>7780485.6900000004</v>
      </c>
      <c r="N24" s="64"/>
      <c r="O24" s="67">
        <f>SUM(O4:O22)</f>
        <v>3303554.4352000002</v>
      </c>
      <c r="P24" s="65"/>
    </row>
    <row r="27" spans="1:19" s="75" customFormat="1" ht="18.75" x14ac:dyDescent="0.3">
      <c r="A27" s="79" t="s">
        <v>314</v>
      </c>
      <c r="B27" s="80"/>
      <c r="C27" s="80"/>
      <c r="D27" s="80"/>
      <c r="E27" s="80"/>
      <c r="F27" s="80"/>
      <c r="G27" s="79" t="s">
        <v>308</v>
      </c>
      <c r="H27" s="81"/>
      <c r="I27" s="79" t="s">
        <v>309</v>
      </c>
      <c r="J27" s="80"/>
      <c r="K27" s="81"/>
      <c r="L27" s="76" t="s">
        <v>310</v>
      </c>
      <c r="M27" s="78"/>
      <c r="N27" s="77"/>
    </row>
    <row r="28" spans="1:19" s="74" customFormat="1" ht="18.75" x14ac:dyDescent="0.3">
      <c r="A28" s="74" t="s">
        <v>315</v>
      </c>
      <c r="B28" s="83"/>
      <c r="C28" s="83"/>
      <c r="D28" s="83"/>
      <c r="E28" s="83"/>
      <c r="F28" s="83"/>
      <c r="G28" s="82"/>
      <c r="H28" s="84">
        <f>COUNTA(G4:G22)</f>
        <v>14</v>
      </c>
      <c r="I28" s="82"/>
      <c r="J28" s="115">
        <f>ROUND(H24/G24,2)</f>
        <v>130.13999999999999</v>
      </c>
      <c r="K28" s="84"/>
      <c r="L28" s="114"/>
      <c r="M28" s="115">
        <f>ROUND(J24/G24,2)</f>
        <v>58.45</v>
      </c>
      <c r="N28" s="84"/>
    </row>
    <row r="29" spans="1:19" s="74" customFormat="1" ht="18.75" x14ac:dyDescent="0.3">
      <c r="A29" s="74" t="s">
        <v>316</v>
      </c>
      <c r="B29" s="83"/>
      <c r="C29" s="83"/>
      <c r="D29" s="83"/>
      <c r="E29" s="83"/>
      <c r="F29" s="83"/>
      <c r="G29" s="82"/>
      <c r="H29" s="84">
        <f>COUNTA(L4:L22)</f>
        <v>5</v>
      </c>
      <c r="I29" s="82"/>
      <c r="J29" s="115">
        <f>ROUND(M24/L24,2)</f>
        <v>133.77000000000001</v>
      </c>
      <c r="K29" s="84"/>
      <c r="L29" s="114"/>
      <c r="M29" s="115">
        <f>ROUND(O24/L24,2)</f>
        <v>56.8</v>
      </c>
      <c r="N29" s="84"/>
    </row>
    <row r="30" spans="1:19" s="74" customFormat="1" ht="18.75" x14ac:dyDescent="0.3">
      <c r="A30" s="82" t="s">
        <v>317</v>
      </c>
      <c r="B30" s="83"/>
      <c r="C30" s="83"/>
      <c r="D30" s="83"/>
      <c r="E30" s="83"/>
      <c r="F30" s="83"/>
      <c r="G30" s="82"/>
      <c r="H30" s="84">
        <f>SUM(H28+H29)</f>
        <v>19</v>
      </c>
      <c r="I30" s="82"/>
      <c r="J30" s="115">
        <f>(H24+M24)/(G24+L24)</f>
        <v>131.20337282727635</v>
      </c>
      <c r="K30" s="84"/>
      <c r="L30" s="114"/>
      <c r="M30" s="115">
        <f>(J24+O24)/(L24+G24)</f>
        <v>57.96694279623015</v>
      </c>
      <c r="N30" s="84"/>
    </row>
  </sheetData>
  <mergeCells count="2">
    <mergeCell ref="G2:K2"/>
    <mergeCell ref="L2:P2"/>
  </mergeCells>
  <pageMargins left="0.7" right="0.7" top="0.75" bottom="0.75" header="0.3" footer="0.3"/>
  <pageSetup scale="5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/>
  </sheetViews>
  <sheetFormatPr defaultRowHeight="15" x14ac:dyDescent="0.25"/>
  <cols>
    <col min="1" max="1" width="10.7109375" bestFit="1" customWidth="1"/>
    <col min="2" max="2" width="9.28515625" customWidth="1"/>
    <col min="3" max="3" width="10.5703125" bestFit="1" customWidth="1"/>
    <col min="4" max="4" width="13.42578125" bestFit="1" customWidth="1"/>
    <col min="6" max="6" width="11.7109375" bestFit="1" customWidth="1"/>
    <col min="9" max="9" width="12" customWidth="1"/>
    <col min="10" max="10" width="14.140625" customWidth="1"/>
    <col min="12" max="12" width="9.42578125" bestFit="1" customWidth="1"/>
    <col min="13" max="13" width="12.7109375" bestFit="1" customWidth="1"/>
    <col min="14" max="14" width="14.140625" bestFit="1" customWidth="1"/>
    <col min="15" max="15" width="14.140625" customWidth="1"/>
    <col min="16" max="16" width="14.85546875" bestFit="1" customWidth="1"/>
  </cols>
  <sheetData>
    <row r="1" spans="1:16" ht="26.25" x14ac:dyDescent="0.4">
      <c r="A1" s="11" t="s">
        <v>282</v>
      </c>
    </row>
    <row r="2" spans="1:16" s="9" customFormat="1" ht="25.5" customHeight="1" x14ac:dyDescent="0.35">
      <c r="A2" s="10" t="s">
        <v>350</v>
      </c>
      <c r="G2" s="446" t="s">
        <v>304</v>
      </c>
      <c r="H2" s="447"/>
      <c r="I2" s="447"/>
      <c r="J2" s="447"/>
      <c r="K2" s="448"/>
      <c r="L2" s="449" t="s">
        <v>305</v>
      </c>
      <c r="M2" s="450"/>
      <c r="N2" s="450"/>
      <c r="O2" s="450"/>
      <c r="P2" s="451"/>
    </row>
    <row r="3" spans="1:16" ht="32.25" customHeight="1" x14ac:dyDescent="0.25">
      <c r="A3" s="8" t="s">
        <v>299</v>
      </c>
      <c r="B3" s="8" t="s">
        <v>281</v>
      </c>
      <c r="C3" s="8" t="s">
        <v>302</v>
      </c>
      <c r="D3" s="8" t="s">
        <v>284</v>
      </c>
      <c r="E3" s="8" t="s">
        <v>303</v>
      </c>
      <c r="F3" s="51" t="s">
        <v>2</v>
      </c>
      <c r="G3" s="247" t="s">
        <v>3</v>
      </c>
      <c r="H3" s="8" t="s">
        <v>4</v>
      </c>
      <c r="I3" s="8" t="s">
        <v>5</v>
      </c>
      <c r="J3" s="39" t="s">
        <v>311</v>
      </c>
      <c r="K3" s="249" t="s">
        <v>6</v>
      </c>
      <c r="L3" s="247" t="s">
        <v>3</v>
      </c>
      <c r="M3" s="8" t="s">
        <v>4</v>
      </c>
      <c r="N3" s="8" t="s">
        <v>5</v>
      </c>
      <c r="O3" s="39" t="s">
        <v>311</v>
      </c>
      <c r="P3" s="249" t="s">
        <v>6</v>
      </c>
    </row>
    <row r="4" spans="1:16" x14ac:dyDescent="0.25">
      <c r="A4" s="4">
        <v>42437</v>
      </c>
      <c r="B4" s="2" t="s">
        <v>167</v>
      </c>
      <c r="C4" s="3" t="s">
        <v>8</v>
      </c>
      <c r="D4" s="3" t="s">
        <v>25</v>
      </c>
      <c r="E4" s="5">
        <v>3</v>
      </c>
      <c r="F4" s="28" t="s">
        <v>168</v>
      </c>
      <c r="G4" s="57"/>
      <c r="H4" s="15"/>
      <c r="I4" s="15"/>
      <c r="J4" s="15"/>
      <c r="K4" s="58"/>
      <c r="L4" s="55">
        <v>4048.85</v>
      </c>
      <c r="M4" s="344">
        <v>846735.1</v>
      </c>
      <c r="N4" s="310">
        <f>M4/L4</f>
        <v>209.12977759116785</v>
      </c>
      <c r="O4" s="7">
        <v>369846.5</v>
      </c>
      <c r="P4" s="56">
        <v>91.3460590240405</v>
      </c>
    </row>
    <row r="5" spans="1:16" x14ac:dyDescent="0.25">
      <c r="G5" s="57"/>
      <c r="H5" s="15"/>
      <c r="I5" s="15"/>
      <c r="J5" s="15"/>
      <c r="K5" s="58"/>
      <c r="L5" s="57"/>
      <c r="M5" s="15"/>
      <c r="N5" s="15"/>
      <c r="O5" s="15"/>
      <c r="P5" s="58"/>
    </row>
    <row r="6" spans="1:16" x14ac:dyDescent="0.25">
      <c r="G6" s="57"/>
      <c r="H6" s="15"/>
      <c r="I6" s="15"/>
      <c r="J6" s="15"/>
      <c r="K6" s="58"/>
      <c r="L6" s="57"/>
      <c r="M6" s="15"/>
      <c r="N6" s="15"/>
      <c r="O6" s="15"/>
      <c r="P6" s="58"/>
    </row>
    <row r="7" spans="1:16" x14ac:dyDescent="0.25">
      <c r="A7" s="4"/>
      <c r="B7" s="2"/>
      <c r="C7" s="3"/>
      <c r="D7" s="3"/>
      <c r="E7" s="5"/>
      <c r="F7" s="28"/>
      <c r="G7" s="63"/>
      <c r="H7" s="64"/>
      <c r="I7" s="64"/>
      <c r="J7" s="64"/>
      <c r="K7" s="65"/>
      <c r="L7" s="59"/>
      <c r="M7" s="60"/>
      <c r="N7" s="61"/>
      <c r="O7" s="61"/>
      <c r="P7" s="62"/>
    </row>
    <row r="8" spans="1:16" x14ac:dyDescent="0.25">
      <c r="A8" s="4"/>
      <c r="B8" s="2"/>
      <c r="C8" s="3"/>
      <c r="D8" s="3"/>
      <c r="E8" s="5"/>
      <c r="F8" s="2"/>
      <c r="G8" s="68" t="s">
        <v>306</v>
      </c>
      <c r="H8" s="69" t="s">
        <v>4</v>
      </c>
      <c r="I8" s="70"/>
      <c r="J8" s="69" t="s">
        <v>313</v>
      </c>
      <c r="K8" s="85"/>
      <c r="L8" s="68" t="s">
        <v>306</v>
      </c>
      <c r="M8" s="69" t="s">
        <v>4</v>
      </c>
      <c r="N8" s="70"/>
      <c r="O8" s="218" t="s">
        <v>313</v>
      </c>
      <c r="P8" s="85"/>
    </row>
    <row r="9" spans="1:16" x14ac:dyDescent="0.25">
      <c r="A9" s="4"/>
      <c r="B9" s="2"/>
      <c r="C9" s="3"/>
      <c r="D9" s="3"/>
      <c r="E9" s="5"/>
      <c r="F9" s="2"/>
      <c r="G9" s="63"/>
      <c r="H9" s="71"/>
      <c r="I9" s="64"/>
      <c r="J9" s="67"/>
      <c r="K9" s="65"/>
      <c r="L9" s="71">
        <f>SUM(L4:L7)</f>
        <v>4048.85</v>
      </c>
      <c r="M9" s="71">
        <f>SUM(M4:M7)</f>
        <v>846735.1</v>
      </c>
      <c r="N9" s="64"/>
      <c r="O9" s="71">
        <f>SUM(O4:O7)</f>
        <v>369846.5</v>
      </c>
      <c r="P9" s="72"/>
    </row>
    <row r="10" spans="1:16" s="213" customFormat="1" x14ac:dyDescent="0.25">
      <c r="A10" s="270"/>
      <c r="B10" s="271"/>
      <c r="C10" s="275"/>
      <c r="D10" s="275"/>
      <c r="E10" s="14"/>
      <c r="F10" s="271"/>
      <c r="G10" s="15"/>
      <c r="H10" s="276"/>
      <c r="I10" s="15"/>
      <c r="J10" s="66"/>
      <c r="K10" s="15"/>
      <c r="L10" s="276"/>
      <c r="M10" s="276"/>
      <c r="N10" s="15"/>
      <c r="O10" s="276"/>
      <c r="P10" s="66"/>
    </row>
    <row r="11" spans="1:16" ht="18.75" x14ac:dyDescent="0.3">
      <c r="A11" s="79" t="s">
        <v>314</v>
      </c>
      <c r="B11" s="80"/>
      <c r="C11" s="80"/>
      <c r="D11" s="80"/>
      <c r="E11" s="80"/>
      <c r="F11" s="80"/>
      <c r="G11" s="79" t="s">
        <v>308</v>
      </c>
      <c r="H11" s="81"/>
      <c r="I11" s="79" t="s">
        <v>309</v>
      </c>
      <c r="J11" s="80"/>
      <c r="K11" s="81"/>
      <c r="L11" s="79" t="s">
        <v>310</v>
      </c>
      <c r="M11" s="80"/>
      <c r="N11" s="81"/>
      <c r="O11" s="7"/>
      <c r="P11" s="7"/>
    </row>
    <row r="12" spans="1:16" ht="18.75" x14ac:dyDescent="0.3">
      <c r="A12" s="83" t="s">
        <v>315</v>
      </c>
      <c r="B12" s="83"/>
      <c r="C12" s="83"/>
      <c r="D12" s="83"/>
      <c r="E12" s="83"/>
      <c r="F12" s="83"/>
      <c r="G12" s="82"/>
      <c r="H12" s="84"/>
      <c r="I12" s="82"/>
      <c r="J12" s="83"/>
      <c r="K12" s="84"/>
      <c r="L12" s="82"/>
      <c r="M12" s="83"/>
      <c r="N12" s="84"/>
    </row>
    <row r="13" spans="1:16" ht="18.75" x14ac:dyDescent="0.3">
      <c r="A13" s="83" t="s">
        <v>316</v>
      </c>
      <c r="B13" s="83"/>
      <c r="C13" s="83"/>
      <c r="D13" s="83"/>
      <c r="E13" s="83"/>
      <c r="F13" s="83"/>
      <c r="G13" s="82"/>
      <c r="H13" s="84">
        <f>COUNTA(L4)</f>
        <v>1</v>
      </c>
      <c r="I13" s="82"/>
      <c r="J13" s="115">
        <f>N4</f>
        <v>209.12977759116785</v>
      </c>
      <c r="K13" s="84"/>
      <c r="L13" s="82"/>
      <c r="M13" s="115">
        <f>O4/L4</f>
        <v>91.346061227262069</v>
      </c>
      <c r="N13" s="84"/>
    </row>
    <row r="14" spans="1:16" ht="18.75" x14ac:dyDescent="0.3">
      <c r="A14" s="82" t="s">
        <v>317</v>
      </c>
      <c r="B14" s="83"/>
      <c r="C14" s="83"/>
      <c r="D14" s="83"/>
      <c r="E14" s="83"/>
      <c r="F14" s="83"/>
      <c r="G14" s="82"/>
      <c r="H14" s="84">
        <f>SUM(H12+H13)</f>
        <v>1</v>
      </c>
      <c r="I14" s="82"/>
      <c r="J14" s="115">
        <f>N4</f>
        <v>209.12977759116785</v>
      </c>
      <c r="K14" s="84"/>
      <c r="L14" s="82"/>
      <c r="M14" s="115">
        <v>91.35</v>
      </c>
      <c r="N14" s="84"/>
    </row>
  </sheetData>
  <mergeCells count="2">
    <mergeCell ref="G2:K2"/>
    <mergeCell ref="L2:P2"/>
  </mergeCells>
  <pageMargins left="0.7" right="0.7" top="0.75" bottom="0.75" header="0.3" footer="0.3"/>
  <pageSetup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>
      <selection activeCell="H4" sqref="H4:I4"/>
    </sheetView>
  </sheetViews>
  <sheetFormatPr defaultRowHeight="15" x14ac:dyDescent="0.25"/>
  <cols>
    <col min="1" max="1" width="10.85546875" bestFit="1" customWidth="1"/>
    <col min="2" max="2" width="9.28515625" customWidth="1"/>
    <col min="3" max="3" width="10.5703125" bestFit="1" customWidth="1"/>
    <col min="4" max="4" width="13.42578125" bestFit="1" customWidth="1"/>
    <col min="5" max="5" width="9.28515625" bestFit="1" customWidth="1"/>
    <col min="6" max="6" width="13.7109375" customWidth="1"/>
    <col min="7" max="7" width="10.7109375" customWidth="1"/>
    <col min="8" max="8" width="13.85546875" bestFit="1" customWidth="1"/>
    <col min="9" max="9" width="12.85546875" bestFit="1" customWidth="1"/>
    <col min="10" max="10" width="14.28515625" bestFit="1" customWidth="1"/>
    <col min="11" max="11" width="10.42578125" customWidth="1"/>
    <col min="21" max="21" width="12.7109375" bestFit="1" customWidth="1"/>
  </cols>
  <sheetData>
    <row r="1" spans="1:17" ht="26.25" x14ac:dyDescent="0.4">
      <c r="A1" s="11" t="s">
        <v>282</v>
      </c>
    </row>
    <row r="2" spans="1:17" s="9" customFormat="1" ht="21" x14ac:dyDescent="0.35">
      <c r="A2" s="10" t="s">
        <v>351</v>
      </c>
      <c r="G2" s="446" t="s">
        <v>304</v>
      </c>
      <c r="H2" s="447"/>
      <c r="I2" s="447"/>
      <c r="J2" s="447"/>
      <c r="K2" s="448"/>
      <c r="L2" s="449" t="s">
        <v>305</v>
      </c>
      <c r="M2" s="450"/>
      <c r="N2" s="450"/>
      <c r="O2" s="450"/>
      <c r="P2" s="451"/>
    </row>
    <row r="3" spans="1:17" ht="39.75" customHeight="1" x14ac:dyDescent="0.25">
      <c r="A3" s="8" t="s">
        <v>299</v>
      </c>
      <c r="B3" s="8" t="s">
        <v>281</v>
      </c>
      <c r="C3" s="8" t="s">
        <v>302</v>
      </c>
      <c r="D3" s="8" t="s">
        <v>284</v>
      </c>
      <c r="E3" s="8" t="s">
        <v>303</v>
      </c>
      <c r="F3" s="246" t="s">
        <v>2</v>
      </c>
      <c r="G3" s="247" t="s">
        <v>3</v>
      </c>
      <c r="H3" s="248" t="s">
        <v>4</v>
      </c>
      <c r="I3" s="248" t="s">
        <v>5</v>
      </c>
      <c r="J3" s="228" t="s">
        <v>311</v>
      </c>
      <c r="K3" s="249" t="s">
        <v>6</v>
      </c>
      <c r="L3" s="247" t="s">
        <v>3</v>
      </c>
      <c r="M3" s="248" t="s">
        <v>4</v>
      </c>
      <c r="N3" s="248" t="s">
        <v>5</v>
      </c>
      <c r="O3" s="228" t="s">
        <v>311</v>
      </c>
      <c r="P3" s="249" t="s">
        <v>6</v>
      </c>
    </row>
    <row r="4" spans="1:17" x14ac:dyDescent="0.25">
      <c r="A4" s="4">
        <v>42626</v>
      </c>
      <c r="B4" s="2" t="s">
        <v>172</v>
      </c>
      <c r="C4" s="3" t="s">
        <v>8</v>
      </c>
      <c r="D4" s="73" t="s">
        <v>64</v>
      </c>
      <c r="E4" s="5">
        <v>2</v>
      </c>
      <c r="F4" s="28" t="s">
        <v>173</v>
      </c>
      <c r="G4" s="55">
        <v>13737</v>
      </c>
      <c r="H4" s="344">
        <v>1996150.75</v>
      </c>
      <c r="I4" s="310">
        <f>H4/G4</f>
        <v>145.31198587755696</v>
      </c>
      <c r="J4" s="113">
        <v>1009378.81</v>
      </c>
      <c r="K4" s="56">
        <v>73.478838902234799</v>
      </c>
      <c r="L4" s="57"/>
      <c r="M4" s="15"/>
      <c r="N4" s="15"/>
      <c r="O4" s="15"/>
      <c r="P4" s="58"/>
    </row>
    <row r="5" spans="1:17" s="302" customFormat="1" x14ac:dyDescent="0.25">
      <c r="A5" s="291">
        <v>42563</v>
      </c>
      <c r="B5" s="292" t="s">
        <v>357</v>
      </c>
      <c r="C5" s="292" t="s">
        <v>95</v>
      </c>
      <c r="D5" s="292" t="s">
        <v>25</v>
      </c>
      <c r="E5" s="293">
        <v>14</v>
      </c>
      <c r="F5" s="294" t="s">
        <v>354</v>
      </c>
      <c r="G5" s="295">
        <v>101181.6</v>
      </c>
      <c r="H5" s="296">
        <v>14165963.99</v>
      </c>
      <c r="I5" s="7">
        <f t="shared" ref="I5:I6" si="0">H5/G5</f>
        <v>140.00533683989974</v>
      </c>
      <c r="J5" s="297">
        <v>9219667.3900000006</v>
      </c>
      <c r="K5" s="298">
        <v>91.12</v>
      </c>
      <c r="L5" s="299"/>
      <c r="M5" s="300"/>
      <c r="N5" s="300"/>
      <c r="O5" s="300"/>
      <c r="P5" s="301"/>
    </row>
    <row r="6" spans="1:17" ht="20.25" customHeight="1" x14ac:dyDescent="0.25">
      <c r="A6" s="4">
        <v>42717</v>
      </c>
      <c r="B6" s="2" t="s">
        <v>170</v>
      </c>
      <c r="C6" s="3" t="s">
        <v>95</v>
      </c>
      <c r="D6" s="3" t="s">
        <v>25</v>
      </c>
      <c r="E6" s="5">
        <v>4</v>
      </c>
      <c r="F6" s="28" t="s">
        <v>171</v>
      </c>
      <c r="G6" s="55">
        <v>12161.61</v>
      </c>
      <c r="H6" s="284">
        <v>2529599.6713999999</v>
      </c>
      <c r="I6" s="7">
        <f t="shared" si="0"/>
        <v>207.9987494583365</v>
      </c>
      <c r="J6" s="113">
        <v>1307609.79</v>
      </c>
      <c r="K6" s="56">
        <v>107.51946100887901</v>
      </c>
      <c r="L6" s="57"/>
      <c r="M6" s="15"/>
      <c r="N6" s="15"/>
      <c r="O6" s="15"/>
      <c r="P6" s="58"/>
    </row>
    <row r="7" spans="1:17" x14ac:dyDescent="0.25">
      <c r="G7" s="68" t="s">
        <v>306</v>
      </c>
      <c r="H7" s="69" t="s">
        <v>4</v>
      </c>
      <c r="I7" s="70"/>
      <c r="J7" s="69" t="s">
        <v>313</v>
      </c>
      <c r="K7" s="85"/>
      <c r="L7" s="68" t="s">
        <v>306</v>
      </c>
      <c r="M7" s="69" t="s">
        <v>4</v>
      </c>
      <c r="N7" s="70"/>
      <c r="O7" s="69" t="s">
        <v>313</v>
      </c>
      <c r="P7" s="85"/>
    </row>
    <row r="8" spans="1:17" x14ac:dyDescent="0.25">
      <c r="G8" s="63">
        <f>SUM(G4:G6)</f>
        <v>127080.21</v>
      </c>
      <c r="H8" s="71">
        <f>SUM(H4:H6)</f>
        <v>18691714.411400001</v>
      </c>
      <c r="I8" s="64"/>
      <c r="J8" s="67">
        <f>SUM(J4:J6)</f>
        <v>11536655.990000002</v>
      </c>
      <c r="K8" s="65"/>
      <c r="L8" s="63"/>
      <c r="M8" s="71"/>
      <c r="N8" s="64"/>
      <c r="O8" s="64"/>
      <c r="P8" s="65"/>
    </row>
    <row r="11" spans="1:17" ht="18.75" x14ac:dyDescent="0.3">
      <c r="A11" s="79" t="s">
        <v>314</v>
      </c>
      <c r="B11" s="80"/>
      <c r="C11" s="80"/>
      <c r="D11" s="80"/>
      <c r="E11" s="80"/>
      <c r="F11" s="80"/>
      <c r="G11" s="79" t="s">
        <v>308</v>
      </c>
      <c r="H11" s="81"/>
      <c r="I11" s="79" t="s">
        <v>309</v>
      </c>
      <c r="J11" s="80"/>
      <c r="K11" s="81"/>
      <c r="L11" s="79" t="s">
        <v>310</v>
      </c>
      <c r="M11" s="80"/>
      <c r="N11" s="81"/>
      <c r="O11" s="75"/>
      <c r="P11" s="75"/>
      <c r="Q11" s="75"/>
    </row>
    <row r="12" spans="1:17" ht="18.75" x14ac:dyDescent="0.3">
      <c r="A12" s="82" t="s">
        <v>315</v>
      </c>
      <c r="B12" s="83"/>
      <c r="C12" s="83"/>
      <c r="D12" s="83"/>
      <c r="E12" s="83"/>
      <c r="F12" s="83"/>
      <c r="G12" s="82"/>
      <c r="H12" s="84">
        <f>COUNTA(G4:G6)</f>
        <v>3</v>
      </c>
      <c r="I12" s="82"/>
      <c r="J12" s="115">
        <f>H8/G8</f>
        <v>147.08595784819681</v>
      </c>
      <c r="K12" s="109"/>
      <c r="L12" s="82"/>
      <c r="M12" s="115">
        <f>J8/G8</f>
        <v>90.782475021091017</v>
      </c>
      <c r="N12" s="84"/>
      <c r="O12" s="74"/>
      <c r="P12" s="74"/>
      <c r="Q12" s="74"/>
    </row>
    <row r="13" spans="1:17" ht="18.75" x14ac:dyDescent="0.3">
      <c r="A13" s="82" t="s">
        <v>316</v>
      </c>
      <c r="B13" s="83"/>
      <c r="C13" s="83"/>
      <c r="D13" s="83"/>
      <c r="E13" s="83"/>
      <c r="F13" s="83"/>
      <c r="G13" s="82"/>
      <c r="H13" s="84"/>
      <c r="I13" s="82"/>
      <c r="J13" s="83"/>
      <c r="K13" s="84"/>
      <c r="L13" s="82"/>
      <c r="M13" s="83"/>
      <c r="N13" s="84"/>
      <c r="O13" s="74"/>
      <c r="P13" s="74"/>
      <c r="Q13" s="74"/>
    </row>
    <row r="14" spans="1:17" ht="18.75" x14ac:dyDescent="0.3">
      <c r="A14" s="79" t="s">
        <v>317</v>
      </c>
      <c r="B14" s="83"/>
      <c r="C14" s="83"/>
      <c r="D14" s="83"/>
      <c r="E14" s="83"/>
      <c r="F14" s="83"/>
      <c r="G14" s="82"/>
      <c r="H14" s="84">
        <f>SUM(H12+H13)</f>
        <v>3</v>
      </c>
      <c r="I14" s="82"/>
      <c r="J14" s="115">
        <f>H8/G8</f>
        <v>147.08595784819681</v>
      </c>
      <c r="K14" s="83"/>
      <c r="L14" s="82"/>
      <c r="M14" s="115">
        <f>J8/G8</f>
        <v>90.782475021091017</v>
      </c>
      <c r="N14" s="84"/>
      <c r="O14" s="74"/>
      <c r="P14" s="74"/>
      <c r="Q14" s="74"/>
    </row>
  </sheetData>
  <mergeCells count="2">
    <mergeCell ref="G2:K2"/>
    <mergeCell ref="L2:P2"/>
  </mergeCells>
  <pageMargins left="0.7" right="0.7" top="0.75" bottom="0.75" header="0.3" footer="0.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/>
  </sheetViews>
  <sheetFormatPr defaultRowHeight="15" x14ac:dyDescent="0.25"/>
  <cols>
    <col min="1" max="1" width="10.42578125" bestFit="1" customWidth="1"/>
    <col min="2" max="2" width="12.85546875" bestFit="1" customWidth="1"/>
    <col min="3" max="3" width="10.7109375" bestFit="1" customWidth="1"/>
    <col min="4" max="4" width="13.28515625" customWidth="1"/>
    <col min="5" max="5" width="10.5703125" bestFit="1" customWidth="1"/>
    <col min="6" max="6" width="13.42578125" bestFit="1" customWidth="1"/>
    <col min="8" max="8" width="11.7109375" bestFit="1" customWidth="1"/>
    <col min="9" max="9" width="12.7109375" bestFit="1" customWidth="1"/>
    <col min="10" max="10" width="10.5703125" bestFit="1" customWidth="1"/>
    <col min="11" max="11" width="12.7109375" bestFit="1" customWidth="1"/>
    <col min="12" max="12" width="14.140625" bestFit="1" customWidth="1"/>
    <col min="13" max="13" width="14.85546875" bestFit="1" customWidth="1"/>
    <col min="15" max="15" width="13.5703125" bestFit="1" customWidth="1"/>
  </cols>
  <sheetData>
    <row r="1" spans="1:16" ht="26.25" x14ac:dyDescent="0.4">
      <c r="A1" s="11" t="s">
        <v>282</v>
      </c>
    </row>
    <row r="2" spans="1:16" s="9" customFormat="1" ht="21" x14ac:dyDescent="0.35">
      <c r="A2" s="10" t="s">
        <v>285</v>
      </c>
      <c r="G2" s="446" t="s">
        <v>304</v>
      </c>
      <c r="H2" s="447"/>
      <c r="I2" s="447"/>
      <c r="J2" s="447"/>
      <c r="K2" s="448"/>
      <c r="L2" s="449" t="s">
        <v>305</v>
      </c>
      <c r="M2" s="450"/>
      <c r="N2" s="450"/>
      <c r="O2" s="450"/>
      <c r="P2" s="451"/>
    </row>
    <row r="3" spans="1:16" ht="36" customHeight="1" x14ac:dyDescent="0.25">
      <c r="A3" s="8" t="s">
        <v>299</v>
      </c>
      <c r="B3" s="8" t="s">
        <v>281</v>
      </c>
      <c r="C3" s="8" t="s">
        <v>302</v>
      </c>
      <c r="D3" s="8" t="s">
        <v>284</v>
      </c>
      <c r="E3" s="8" t="s">
        <v>303</v>
      </c>
      <c r="F3" s="51" t="s">
        <v>2</v>
      </c>
      <c r="G3" s="247" t="s">
        <v>3</v>
      </c>
      <c r="H3" s="8" t="s">
        <v>4</v>
      </c>
      <c r="I3" s="8" t="s">
        <v>5</v>
      </c>
      <c r="J3" s="39" t="s">
        <v>311</v>
      </c>
      <c r="K3" s="249" t="s">
        <v>6</v>
      </c>
      <c r="L3" s="247" t="s">
        <v>3</v>
      </c>
      <c r="M3" s="8" t="s">
        <v>4</v>
      </c>
      <c r="N3" s="8" t="s">
        <v>5</v>
      </c>
      <c r="O3" s="39" t="s">
        <v>311</v>
      </c>
      <c r="P3" s="249" t="s">
        <v>6</v>
      </c>
    </row>
    <row r="4" spans="1:16" ht="31.5" customHeight="1" x14ac:dyDescent="0.25">
      <c r="A4" s="4"/>
      <c r="B4" s="2"/>
      <c r="C4" s="3"/>
      <c r="D4" s="3"/>
      <c r="E4" s="5"/>
      <c r="F4" s="28"/>
      <c r="G4" s="260"/>
      <c r="H4" s="15"/>
      <c r="I4" s="15"/>
      <c r="J4" s="15"/>
      <c r="K4" s="15"/>
      <c r="L4" s="261"/>
      <c r="M4" s="18"/>
      <c r="N4" s="7"/>
      <c r="O4" s="262"/>
      <c r="P4" s="56"/>
    </row>
    <row r="5" spans="1:16" x14ac:dyDescent="0.25">
      <c r="G5" s="68" t="s">
        <v>306</v>
      </c>
      <c r="H5" s="69" t="s">
        <v>4</v>
      </c>
      <c r="I5" s="70"/>
      <c r="J5" s="69" t="s">
        <v>313</v>
      </c>
      <c r="K5" s="85"/>
      <c r="L5" s="68" t="s">
        <v>306</v>
      </c>
      <c r="M5" s="69" t="s">
        <v>4</v>
      </c>
      <c r="N5" s="70"/>
      <c r="O5" s="69" t="s">
        <v>313</v>
      </c>
      <c r="P5" s="85"/>
    </row>
    <row r="6" spans="1:16" x14ac:dyDescent="0.25">
      <c r="G6" s="63">
        <f>SUM(G2:G4)</f>
        <v>0</v>
      </c>
      <c r="H6" s="71">
        <f>SUM(H2:H4)</f>
        <v>0</v>
      </c>
      <c r="I6" s="64"/>
      <c r="J6" s="67">
        <f>SUM(J2:J4)</f>
        <v>0</v>
      </c>
      <c r="K6" s="65"/>
      <c r="L6" s="63">
        <f>SUM(L4)</f>
        <v>0</v>
      </c>
      <c r="M6" s="71">
        <f>SUM(M4)</f>
        <v>0</v>
      </c>
      <c r="N6" s="64"/>
      <c r="O6" s="135">
        <f>SUM(O4)</f>
        <v>0</v>
      </c>
      <c r="P6" s="65"/>
    </row>
    <row r="9" spans="1:16" ht="18.75" x14ac:dyDescent="0.3">
      <c r="A9" s="79" t="s">
        <v>314</v>
      </c>
      <c r="B9" s="80"/>
      <c r="C9" s="80"/>
      <c r="D9" s="80"/>
      <c r="E9" s="80"/>
      <c r="F9" s="80"/>
      <c r="G9" s="79" t="s">
        <v>308</v>
      </c>
      <c r="H9" s="81"/>
      <c r="I9" s="79" t="s">
        <v>309</v>
      </c>
      <c r="J9" s="80"/>
      <c r="K9" s="81"/>
      <c r="L9" s="79" t="s">
        <v>310</v>
      </c>
      <c r="M9" s="80"/>
      <c r="N9" s="81"/>
      <c r="O9" s="75"/>
      <c r="P9" s="75"/>
    </row>
    <row r="10" spans="1:16" ht="18.75" x14ac:dyDescent="0.3">
      <c r="A10" s="82" t="s">
        <v>315</v>
      </c>
      <c r="B10" s="83"/>
      <c r="C10" s="83"/>
      <c r="D10" s="83"/>
      <c r="E10" s="83"/>
      <c r="F10" s="83"/>
      <c r="G10" s="82"/>
      <c r="H10" s="84">
        <v>0</v>
      </c>
      <c r="I10" s="82"/>
      <c r="J10" s="115">
        <v>0</v>
      </c>
      <c r="K10" s="109"/>
      <c r="L10" s="82"/>
      <c r="M10" s="136">
        <v>0</v>
      </c>
      <c r="N10" s="84"/>
      <c r="O10" s="74"/>
      <c r="P10" s="74"/>
    </row>
    <row r="11" spans="1:16" ht="18.75" x14ac:dyDescent="0.3">
      <c r="A11" s="82" t="s">
        <v>316</v>
      </c>
      <c r="B11" s="83"/>
      <c r="C11" s="83"/>
      <c r="D11" s="83"/>
      <c r="E11" s="83"/>
      <c r="F11" s="83"/>
      <c r="G11" s="82"/>
      <c r="H11" s="84">
        <f>COUNTA(L4)</f>
        <v>0</v>
      </c>
      <c r="I11" s="82"/>
      <c r="J11" s="115" t="e">
        <f>M6/L6</f>
        <v>#DIV/0!</v>
      </c>
      <c r="K11" s="84"/>
      <c r="L11" s="82"/>
      <c r="M11" s="136" t="e">
        <f>O6/L6</f>
        <v>#DIV/0!</v>
      </c>
      <c r="N11" s="84"/>
      <c r="O11" s="74"/>
      <c r="P11" s="74"/>
    </row>
    <row r="12" spans="1:16" ht="18.75" x14ac:dyDescent="0.3">
      <c r="A12" s="79" t="s">
        <v>317</v>
      </c>
      <c r="B12" s="83"/>
      <c r="C12" s="83"/>
      <c r="D12" s="83"/>
      <c r="E12" s="83"/>
      <c r="F12" s="83"/>
      <c r="G12" s="82"/>
      <c r="H12" s="84">
        <f>SUM(H10+H11)</f>
        <v>0</v>
      </c>
      <c r="I12" s="82"/>
      <c r="J12" s="115" t="e">
        <f>M6/L6</f>
        <v>#DIV/0!</v>
      </c>
      <c r="K12" s="83"/>
      <c r="L12" s="82"/>
      <c r="M12" s="136" t="e">
        <f>O6/L6</f>
        <v>#DIV/0!</v>
      </c>
      <c r="N12" s="84"/>
      <c r="O12" s="74"/>
      <c r="P12" s="74"/>
    </row>
  </sheetData>
  <mergeCells count="2">
    <mergeCell ref="G2:K2"/>
    <mergeCell ref="L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EF60F-95B6-4FDF-B9FB-F12847E21F00}"/>
</file>

<file path=customXml/itemProps2.xml><?xml version="1.0" encoding="utf-8"?>
<ds:datastoreItem xmlns:ds="http://schemas.openxmlformats.org/officeDocument/2006/customXml" ds:itemID="{A0D9D6CE-2C37-4911-9F8B-DF1A39C89123}"/>
</file>

<file path=customXml/itemProps3.xml><?xml version="1.0" encoding="utf-8"?>
<ds:datastoreItem xmlns:ds="http://schemas.openxmlformats.org/officeDocument/2006/customXml" ds:itemID="{5AA0D32C-6C67-44CA-9DA3-40F1406AA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FlatSlabSTR</vt:lpstr>
      <vt:lpstr>HaunchedSlabSTR</vt:lpstr>
      <vt:lpstr>HaunchedSlabGRA</vt:lpstr>
      <vt:lpstr>BoxGirderSTR</vt:lpstr>
      <vt:lpstr>I-Girder GRD</vt:lpstr>
      <vt:lpstr>I-GirderSTR</vt:lpstr>
      <vt:lpstr>I-Girder PED</vt:lpstr>
      <vt:lpstr>StlPlateGRA</vt:lpstr>
      <vt:lpstr>StlPlateSTR</vt:lpstr>
      <vt:lpstr>BoxCulvExt</vt:lpstr>
      <vt:lpstr>BoxCulvNew</vt:lpstr>
      <vt:lpstr>PipeCulvert</vt:lpstr>
      <vt:lpstr>RetWalls</vt:lpstr>
      <vt:lpstr>RetWalls (2)</vt:lpstr>
      <vt:lpstr>Cantilever</vt:lpstr>
      <vt:lpstr>Full Span</vt:lpstr>
      <vt:lpstr>Butterfly</vt:lpstr>
      <vt:lpstr>JointRepair</vt:lpstr>
      <vt:lpstr>Paint</vt:lpstr>
      <vt:lpstr>DeckRepl</vt:lpstr>
      <vt:lpstr>WingRepl</vt:lpstr>
      <vt:lpstr>Widening</vt:lpstr>
      <vt:lpstr>OverlayConc</vt:lpstr>
      <vt:lpstr>OverlayPPConc</vt:lpstr>
      <vt:lpstr>OverlayHMAsph</vt:lpstr>
      <vt:lpstr>OverlayPMAsph</vt:lpstr>
      <vt:lpstr>OverlayPoly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MONGEON, REBECCA</dc:creator>
  <cp:lastModifiedBy>MONGEON, REBECCA</cp:lastModifiedBy>
  <cp:lastPrinted>2017-07-07T20:01:56Z</cp:lastPrinted>
  <dcterms:created xsi:type="dcterms:W3CDTF">2017-06-23T16:26:52Z</dcterms:created>
  <dcterms:modified xsi:type="dcterms:W3CDTF">2018-03-14T18:50:26Z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