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TSZH\Downloads\"/>
    </mc:Choice>
  </mc:AlternateContent>
  <xr:revisionPtr revIDLastSave="0" documentId="13_ncr:1_{F9824FBB-BD6B-4A24-8F49-F6275D077622}" xr6:coauthVersionLast="47" xr6:coauthVersionMax="47" xr10:uidLastSave="{00000000-0000-0000-0000-000000000000}"/>
  <bookViews>
    <workbookView xWindow="-120" yWindow="-120" windowWidth="25440" windowHeight="15270" xr2:uid="{823D2F2D-0F76-44FC-849E-9B825D94FE7C}"/>
  </bookViews>
  <sheets>
    <sheet name="LPA Schedule Tool" sheetId="3" r:id="rId1"/>
    <sheet name="Data" sheetId="2" r:id="rId2"/>
  </sheets>
  <definedNames>
    <definedName name="Curb_Ramps">'LPA Schedule Tool'!$B$12</definedName>
    <definedName name="No">'LPA Schedule Tool'!$B$12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2" l="1"/>
  <c r="M14" i="2"/>
  <c r="M13" i="2"/>
  <c r="D28" i="3"/>
  <c r="B27" i="3" s="1"/>
  <c r="D27" i="3" s="1"/>
  <c r="D11" i="3"/>
  <c r="B26" i="3" l="1"/>
  <c r="B14" i="3"/>
  <c r="D14" i="3" s="1"/>
  <c r="D9" i="3"/>
  <c r="F1" i="3"/>
  <c r="M11" i="2"/>
  <c r="M12" i="2"/>
  <c r="M15" i="2"/>
  <c r="M16" i="2"/>
  <c r="M18" i="2"/>
  <c r="M19" i="2"/>
  <c r="M20" i="2"/>
  <c r="D13" i="3"/>
  <c r="D10" i="3"/>
  <c r="B25" i="3" l="1"/>
  <c r="M25" i="2"/>
  <c r="L25" i="2" s="1"/>
  <c r="B15" i="3" s="1"/>
  <c r="D15" i="3" l="1"/>
  <c r="B16" i="3" l="1"/>
  <c r="B20" i="3" s="1"/>
  <c r="B17" i="3"/>
  <c r="B21" i="3" l="1"/>
  <c r="D21" i="3" s="1"/>
  <c r="B22" i="3"/>
  <c r="D20" i="3"/>
  <c r="D26" i="3"/>
  <c r="D25" i="3"/>
  <c r="B23" i="3" l="1"/>
  <c r="B24" i="3" s="1"/>
  <c r="D22" i="3"/>
  <c r="D23" i="3" l="1"/>
  <c r="D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GROOM, PAULA L</author>
  </authors>
  <commentList>
    <comment ref="K4" authorId="0" shapeId="0" xr:uid="{549D56BF-214F-426E-9537-A0D57857EB96}">
      <text>
        <r>
          <rPr>
            <b/>
            <sz val="9"/>
            <color indexed="81"/>
            <rFont val="Tahoma"/>
            <family val="2"/>
          </rPr>
          <t>GROOM, PAULA L:</t>
        </r>
        <r>
          <rPr>
            <sz val="9"/>
            <color indexed="81"/>
            <rFont val="Tahoma"/>
            <family val="2"/>
          </rPr>
          <t xml:space="preserve">
Must be greater that 3 months. </t>
        </r>
      </text>
    </comment>
    <comment ref="K12" authorId="0" shapeId="0" xr:uid="{85C1060A-7173-4F03-ADEA-5802B61068D5}">
      <text>
        <r>
          <rPr>
            <b/>
            <sz val="9"/>
            <color indexed="81"/>
            <rFont val="Tahoma"/>
            <family val="2"/>
          </rPr>
          <t>GROOM, PAULA L:</t>
        </r>
        <r>
          <rPr>
            <sz val="9"/>
            <color indexed="81"/>
            <rFont val="Tahoma"/>
            <family val="2"/>
          </rPr>
          <t xml:space="preserve">
This can include parks, trails, schools, DNR easements, and more. </t>
        </r>
      </text>
    </comment>
    <comment ref="H18" authorId="0" shapeId="0" xr:uid="{FF18CE71-922D-4B2E-8D5F-74E185C15C63}">
      <text>
        <r>
          <rPr>
            <b/>
            <sz val="9"/>
            <color indexed="81"/>
            <rFont val="Tahoma"/>
            <family val="2"/>
          </rPr>
          <t>GROOM, PAULA L:</t>
        </r>
        <r>
          <rPr>
            <sz val="9"/>
            <color indexed="81"/>
            <rFont val="Tahoma"/>
            <family val="2"/>
          </rPr>
          <t xml:space="preserve">
This can include parks, trails, schools, DNR easements, and more. </t>
        </r>
      </text>
    </comment>
  </commentList>
</comments>
</file>

<file path=xl/sharedStrings.xml><?xml version="1.0" encoding="utf-8"?>
<sst xmlns="http://schemas.openxmlformats.org/spreadsheetml/2006/main" count="126" uniqueCount="95">
  <si>
    <t>LPA Project Design Schedule Tool</t>
  </si>
  <si>
    <t>Sponsor</t>
  </si>
  <si>
    <t>Environment Complexity Checklist</t>
  </si>
  <si>
    <t xml:space="preserve">Yes </t>
  </si>
  <si>
    <t xml:space="preserve">County </t>
  </si>
  <si>
    <t>Roadway/ Structure Widening</t>
  </si>
  <si>
    <t>Roadway/ Structure ID</t>
  </si>
  <si>
    <t>Project to Impact Public Land</t>
  </si>
  <si>
    <t>Project Limits</t>
  </si>
  <si>
    <t>Historical Property in Limits</t>
  </si>
  <si>
    <t>Project Length</t>
  </si>
  <si>
    <t>Archeological Site in Limits</t>
  </si>
  <si>
    <t>AADT Traffic Count/ Count Year</t>
  </si>
  <si>
    <t>Project to Impact Floodplain</t>
  </si>
  <si>
    <t>Program Cycle (Start/ End Year)</t>
  </si>
  <si>
    <t>Hazardous Material Open Site</t>
  </si>
  <si>
    <t>Project Type</t>
  </si>
  <si>
    <t>Trail/ Pedestrian</t>
  </si>
  <si>
    <t>Endangered Species Mitigation</t>
  </si>
  <si>
    <t>Fed funding in Design</t>
  </si>
  <si>
    <t>No</t>
  </si>
  <si>
    <t>Wetland or Waterway Impacts</t>
  </si>
  <si>
    <t>Real Estate</t>
  </si>
  <si>
    <t>Permanent Interest (PLE, HE, Fee, &amp; Existing ROW)</t>
  </si>
  <si>
    <t xml:space="preserve">Public Concerns with Project </t>
  </si>
  <si>
    <t>Curb Ramps</t>
  </si>
  <si>
    <t>Other Project Concerns</t>
  </si>
  <si>
    <t xml:space="preserve">Railroad </t>
  </si>
  <si>
    <t>None within 1000 ft</t>
  </si>
  <si>
    <t>Utility Timeline</t>
  </si>
  <si>
    <t xml:space="preserve">Environmental Complexity </t>
  </si>
  <si>
    <t xml:space="preserve">Minimum Project Timeline </t>
  </si>
  <si>
    <t>Months</t>
  </si>
  <si>
    <t>SMA to LET</t>
  </si>
  <si>
    <t>Design Timeframe</t>
  </si>
  <si>
    <t>Design Contract Authorized - PS&amp;E</t>
  </si>
  <si>
    <t>Recommended Schedule</t>
  </si>
  <si>
    <t>Deadline</t>
  </si>
  <si>
    <t>Start</t>
  </si>
  <si>
    <t>SMA &amp; Authorization Approved</t>
  </si>
  <si>
    <t xml:space="preserve">Consultant Selection (DT1515) </t>
  </si>
  <si>
    <t>Design Contract Authorized</t>
  </si>
  <si>
    <t xml:space="preserve">User Instructions </t>
  </si>
  <si>
    <t>Environmental Document Signed</t>
  </si>
  <si>
    <t>Manual Entry for Blue Cells</t>
  </si>
  <si>
    <t>Design Study Report Signed</t>
  </si>
  <si>
    <t>Check Box in Gray Cells</t>
  </si>
  <si>
    <t>Plat Recorded/ Real Estate Start</t>
  </si>
  <si>
    <t>Select from List for Orange Cells</t>
  </si>
  <si>
    <t>PSE</t>
  </si>
  <si>
    <t>Recommended Letting</t>
  </si>
  <si>
    <t>Construction Year</t>
  </si>
  <si>
    <t xml:space="preserve">Data </t>
  </si>
  <si>
    <t>Preliminary engineering</t>
  </si>
  <si>
    <t>Design Contract Included</t>
  </si>
  <si>
    <t>Program</t>
  </si>
  <si>
    <t xml:space="preserve">Construction Year </t>
  </si>
  <si>
    <t>Base</t>
  </si>
  <si>
    <t>Bridge Rehabilitation</t>
  </si>
  <si>
    <t>STP 205 Bridge</t>
  </si>
  <si>
    <t xml:space="preserve">Low </t>
  </si>
  <si>
    <t>None</t>
  </si>
  <si>
    <t xml:space="preserve">Bridge Replacement </t>
  </si>
  <si>
    <t>STP 206 Local</t>
  </si>
  <si>
    <t xml:space="preserve">Medium </t>
  </si>
  <si>
    <t>Temporary Interests Only (TLE)</t>
  </si>
  <si>
    <t>Near or in Project (w/in 1000ft)</t>
  </si>
  <si>
    <t>Resurfacing</t>
  </si>
  <si>
    <t xml:space="preserve">STP 206 Rural </t>
  </si>
  <si>
    <t>High</t>
  </si>
  <si>
    <t>Signal or Crossing Work</t>
  </si>
  <si>
    <t xml:space="preserve">Pavement Replacement </t>
  </si>
  <si>
    <t>STP 206 Urban</t>
  </si>
  <si>
    <t>Extreme</t>
  </si>
  <si>
    <t>Tribal Land Interest</t>
  </si>
  <si>
    <t>Highway over railroad</t>
  </si>
  <si>
    <t>Recondition</t>
  </si>
  <si>
    <t>STP 206 Urban in MPO</t>
  </si>
  <si>
    <t>Relocation</t>
  </si>
  <si>
    <t>Highway under the railroad</t>
  </si>
  <si>
    <t>Reconstruction</t>
  </si>
  <si>
    <t>HSIP/ HRRR</t>
  </si>
  <si>
    <t>Expansion</t>
  </si>
  <si>
    <t xml:space="preserve">TAP </t>
  </si>
  <si>
    <t>Major Project</t>
  </si>
  <si>
    <t xml:space="preserve">TEA </t>
  </si>
  <si>
    <t>Signal/ Signage</t>
  </si>
  <si>
    <t>CMAQ</t>
  </si>
  <si>
    <t>Other</t>
  </si>
  <si>
    <t xml:space="preserve">Preferred PSE </t>
  </si>
  <si>
    <t xml:space="preserve">May </t>
  </si>
  <si>
    <t xml:space="preserve">August </t>
  </si>
  <si>
    <t>November</t>
  </si>
  <si>
    <t xml:space="preserve">February </t>
  </si>
  <si>
    <t>Complexity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</si>
</sst>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Border="1"/>
    <xf numFmtId="0" fontId="2" fillId="0" borderId="1" xfId="0" applyFont="1" applyFill="1" applyBorder="1"/>
    <xf numFmtId="0" fontId="2" fillId="0" borderId="0" xfId="0" applyFont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0" xfId="0" applyNumberFormat="1" applyFill="1" applyBorder="1" applyAlignment="1">
      <alignment vertical="center"/>
    </xf>
    <xf numFmtId="14" fontId="0" fillId="0" borderId="0" xfId="0" applyNumberFormat="1" applyFill="1" applyBorder="1" applyAlignment="1"/>
    <xf numFmtId="0" fontId="0" fillId="0" borderId="1" xfId="0" applyNumberFormat="1" applyBorder="1"/>
    <xf numFmtId="0" fontId="3" fillId="0" borderId="1" xfId="1" applyNumberFormat="1" applyFont="1" applyBorder="1" applyAlignment="1"/>
    <xf numFmtId="0" fontId="4" fillId="0" borderId="0" xfId="0" applyFont="1"/>
    <xf numFmtId="14" fontId="0" fillId="0" borderId="0" xfId="0" applyNumberFormat="1" applyFill="1" applyBorder="1" applyAlignment="1">
      <alignment horizontal="center"/>
    </xf>
    <xf numFmtId="0" fontId="8" fillId="0" borderId="0" xfId="2" applyBorder="1"/>
    <xf numFmtId="0" fontId="0" fillId="0" borderId="0" xfId="0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Font="1" applyFill="1" applyBorder="1"/>
    <xf numFmtId="0" fontId="0" fillId="0" borderId="1" xfId="0" applyBorder="1"/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14" fontId="0" fillId="0" borderId="0" xfId="0" applyNumberFormat="1"/>
    <xf numFmtId="0" fontId="9" fillId="0" borderId="0" xfId="0" applyFont="1" applyFill="1" applyBorder="1"/>
    <xf numFmtId="0" fontId="9" fillId="0" borderId="0" xfId="0" applyFont="1"/>
    <xf numFmtId="14" fontId="9" fillId="0" borderId="0" xfId="0" applyNumberFormat="1" applyFont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2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3" fillId="0" borderId="0" xfId="0" applyFont="1" applyFill="1" applyBorder="1"/>
    <xf numFmtId="0" fontId="2" fillId="0" borderId="5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5" borderId="1" xfId="0" applyFill="1" applyBorder="1"/>
    <xf numFmtId="0" fontId="14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Border="1"/>
    <xf numFmtId="0" fontId="11" fillId="0" borderId="0" xfId="0" applyFont="1" applyFill="1" applyBorder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NumberFormat="1" applyFill="1"/>
    <xf numFmtId="0" fontId="10" fillId="0" borderId="0" xfId="0" applyFont="1" applyFill="1"/>
    <xf numFmtId="0" fontId="11" fillId="0" borderId="0" xfId="0" applyFont="1" applyFill="1" applyAlignment="1">
      <alignment wrapText="1"/>
    </xf>
    <xf numFmtId="0" fontId="0" fillId="0" borderId="0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2" xfId="0" applyFont="1" applyFill="1" applyBorder="1"/>
    <xf numFmtId="0" fontId="16" fillId="0" borderId="2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/>
    <xf numFmtId="0" fontId="0" fillId="5" borderId="1" xfId="0" applyFill="1" applyBorder="1" applyAlignment="1"/>
    <xf numFmtId="0" fontId="0" fillId="3" borderId="1" xfId="0" applyFill="1" applyBorder="1" applyAlignment="1" applyProtection="1">
      <alignment wrapText="1"/>
      <protection locked="0"/>
    </xf>
    <xf numFmtId="0" fontId="0" fillId="3" borderId="1" xfId="1" applyNumberFormat="1" applyFont="1" applyFill="1" applyBorder="1" applyAlignment="1" applyProtection="1">
      <alignment horizontal="center"/>
      <protection locked="0"/>
    </xf>
    <xf numFmtId="0" fontId="0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14" fontId="0" fillId="0" borderId="1" xfId="0" applyNumberFormat="1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0" fontId="15" fillId="6" borderId="1" xfId="0" applyFont="1" applyFill="1" applyBorder="1"/>
    <xf numFmtId="0" fontId="0" fillId="0" borderId="0" xfId="0" applyProtection="1">
      <protection locked="0"/>
    </xf>
    <xf numFmtId="14" fontId="2" fillId="0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3" fillId="2" borderId="2" xfId="1" applyNumberFormat="1" applyFont="1" applyFill="1" applyBorder="1" applyAlignment="1" applyProtection="1">
      <alignment horizontal="center"/>
      <protection locked="0"/>
    </xf>
    <xf numFmtId="164" fontId="3" fillId="2" borderId="4" xfId="1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L$10" lockText="1" noThreeD="1"/>
</file>

<file path=xl/ctrlProps/ctrlProp10.xml><?xml version="1.0" encoding="utf-8"?>
<formControlPr xmlns="http://schemas.microsoft.com/office/spreadsheetml/2009/9/main" objectType="CheckBox" fmlaLink="Data!$L$20" lockText="1" noThreeD="1"/>
</file>

<file path=xl/ctrlProps/ctrlProp11.xml><?xml version="1.0" encoding="utf-8"?>
<formControlPr xmlns="http://schemas.microsoft.com/office/spreadsheetml/2009/9/main" objectType="CheckBox" fmlaLink="Data!$L$18" lockText="1" noThreeD="1"/>
</file>

<file path=xl/ctrlProps/ctrlProp12.xml><?xml version="1.0" encoding="utf-8"?>
<formControlPr xmlns="http://schemas.microsoft.com/office/spreadsheetml/2009/9/main" objectType="CheckBox" fmlaLink="Data!$L$19" lockText="1" noThreeD="1"/>
</file>

<file path=xl/ctrlProps/ctrlProp2.xml><?xml version="1.0" encoding="utf-8"?>
<formControlPr xmlns="http://schemas.microsoft.com/office/spreadsheetml/2009/9/main" objectType="CheckBox" fmlaLink="Data!$L$11" lockText="1" noThreeD="1"/>
</file>

<file path=xl/ctrlProps/ctrlProp3.xml><?xml version="1.0" encoding="utf-8"?>
<formControlPr xmlns="http://schemas.microsoft.com/office/spreadsheetml/2009/9/main" objectType="CheckBox" fmlaLink="Data!$L$11" lockText="1" noThreeD="1"/>
</file>

<file path=xl/ctrlProps/ctrlProp4.xml><?xml version="1.0" encoding="utf-8"?>
<formControlPr xmlns="http://schemas.microsoft.com/office/spreadsheetml/2009/9/main" objectType="CheckBox" fmlaLink="Data!$L$12" lockText="1" noThreeD="1"/>
</file>

<file path=xl/ctrlProps/ctrlProp5.xml><?xml version="1.0" encoding="utf-8"?>
<formControlPr xmlns="http://schemas.microsoft.com/office/spreadsheetml/2009/9/main" objectType="CheckBox" fmlaLink="Data!$L$13" lockText="1" noThreeD="1"/>
</file>

<file path=xl/ctrlProps/ctrlProp6.xml><?xml version="1.0" encoding="utf-8"?>
<formControlPr xmlns="http://schemas.microsoft.com/office/spreadsheetml/2009/9/main" objectType="CheckBox" fmlaLink="Data!$L$14" lockText="1" noThreeD="1"/>
</file>

<file path=xl/ctrlProps/ctrlProp7.xml><?xml version="1.0" encoding="utf-8"?>
<formControlPr xmlns="http://schemas.microsoft.com/office/spreadsheetml/2009/9/main" objectType="CheckBox" fmlaLink="Data!$L$15" lockText="1" noThreeD="1"/>
</file>

<file path=xl/ctrlProps/ctrlProp8.xml><?xml version="1.0" encoding="utf-8"?>
<formControlPr xmlns="http://schemas.microsoft.com/office/spreadsheetml/2009/9/main" objectType="CheckBox" fmlaLink="Data!$L$16" lockText="1" noThreeD="1"/>
</file>

<file path=xl/ctrlProps/ctrlProp9.xml><?xml version="1.0" encoding="utf-8"?>
<formControlPr xmlns="http://schemas.microsoft.com/office/spreadsheetml/2009/9/main" objectType="CheckBox" fmlaLink="Data!$L$1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</xdr:row>
          <xdr:rowOff>180975</xdr:rowOff>
        </xdr:from>
        <xdr:to>
          <xdr:col>5</xdr:col>
          <xdr:colOff>533400</xdr:colOff>
          <xdr:row>3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</xdr:row>
          <xdr:rowOff>180975</xdr:rowOff>
        </xdr:from>
        <xdr:to>
          <xdr:col>5</xdr:col>
          <xdr:colOff>533400</xdr:colOff>
          <xdr:row>3</xdr:row>
          <xdr:rowOff>28575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</xdr:row>
          <xdr:rowOff>180975</xdr:rowOff>
        </xdr:from>
        <xdr:to>
          <xdr:col>5</xdr:col>
          <xdr:colOff>533400</xdr:colOff>
          <xdr:row>3</xdr:row>
          <xdr:rowOff>28575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180975</xdr:rowOff>
        </xdr:from>
        <xdr:to>
          <xdr:col>5</xdr:col>
          <xdr:colOff>533400</xdr:colOff>
          <xdr:row>4</xdr:row>
          <xdr:rowOff>28575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</xdr:row>
          <xdr:rowOff>180975</xdr:rowOff>
        </xdr:from>
        <xdr:to>
          <xdr:col>5</xdr:col>
          <xdr:colOff>533400</xdr:colOff>
          <xdr:row>5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4</xdr:row>
          <xdr:rowOff>180975</xdr:rowOff>
        </xdr:from>
        <xdr:to>
          <xdr:col>5</xdr:col>
          <xdr:colOff>533400</xdr:colOff>
          <xdr:row>6</xdr:row>
          <xdr:rowOff>28575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5</xdr:row>
          <xdr:rowOff>180975</xdr:rowOff>
        </xdr:from>
        <xdr:to>
          <xdr:col>5</xdr:col>
          <xdr:colOff>533400</xdr:colOff>
          <xdr:row>7</xdr:row>
          <xdr:rowOff>28575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6</xdr:row>
          <xdr:rowOff>180975</xdr:rowOff>
        </xdr:from>
        <xdr:to>
          <xdr:col>5</xdr:col>
          <xdr:colOff>533400</xdr:colOff>
          <xdr:row>8</xdr:row>
          <xdr:rowOff>28575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7</xdr:row>
          <xdr:rowOff>180975</xdr:rowOff>
        </xdr:from>
        <xdr:to>
          <xdr:col>5</xdr:col>
          <xdr:colOff>533400</xdr:colOff>
          <xdr:row>9</xdr:row>
          <xdr:rowOff>28575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0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10</xdr:row>
          <xdr:rowOff>180975</xdr:rowOff>
        </xdr:from>
        <xdr:to>
          <xdr:col>5</xdr:col>
          <xdr:colOff>533400</xdr:colOff>
          <xdr:row>12</xdr:row>
          <xdr:rowOff>28575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8</xdr:row>
          <xdr:rowOff>180975</xdr:rowOff>
        </xdr:from>
        <xdr:to>
          <xdr:col>5</xdr:col>
          <xdr:colOff>514350</xdr:colOff>
          <xdr:row>10</xdr:row>
          <xdr:rowOff>19050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0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9</xdr:row>
          <xdr:rowOff>171450</xdr:rowOff>
        </xdr:from>
        <xdr:to>
          <xdr:col>5</xdr:col>
          <xdr:colOff>561975</xdr:colOff>
          <xdr:row>11</xdr:row>
          <xdr:rowOff>28575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isconsindot.gov/rdwy/fdm/fd-11-01-att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9663-D001-4863-AF12-FD0D46E809A0}">
  <sheetPr codeName="Sheet1"/>
  <dimension ref="A1:J51"/>
  <sheetViews>
    <sheetView tabSelected="1" zoomScaleNormal="100" workbookViewId="0">
      <selection activeCell="B11" sqref="B11:C11"/>
    </sheetView>
  </sheetViews>
  <sheetFormatPr defaultRowHeight="15" x14ac:dyDescent="0.25"/>
  <cols>
    <col min="1" max="1" width="29.7109375" bestFit="1" customWidth="1"/>
    <col min="2" max="2" width="15.7109375" customWidth="1"/>
    <col min="3" max="3" width="29.28515625" customWidth="1"/>
    <col min="4" max="4" width="9.5703125" hidden="1" customWidth="1"/>
    <col min="5" max="5" width="32.140625" bestFit="1" customWidth="1"/>
    <col min="6" max="6" width="10.140625" customWidth="1"/>
    <col min="7" max="7" width="7.7109375" customWidth="1"/>
    <col min="8" max="8" width="8.85546875" customWidth="1"/>
  </cols>
  <sheetData>
    <row r="1" spans="1:10" ht="18.75" x14ac:dyDescent="0.3">
      <c r="A1" s="10" t="s">
        <v>0</v>
      </c>
      <c r="F1" s="72">
        <f ca="1">TODAY()</f>
        <v>46218</v>
      </c>
      <c r="G1" s="72"/>
    </row>
    <row r="2" spans="1:10" x14ac:dyDescent="0.25">
      <c r="A2" s="28" t="s">
        <v>1</v>
      </c>
      <c r="B2" s="79"/>
      <c r="C2" s="80"/>
      <c r="D2" s="17"/>
      <c r="E2" s="2" t="s">
        <v>2</v>
      </c>
      <c r="F2" s="15" t="s">
        <v>3</v>
      </c>
      <c r="G2" s="47"/>
    </row>
    <row r="3" spans="1:10" x14ac:dyDescent="0.25">
      <c r="A3" s="28" t="s">
        <v>4</v>
      </c>
      <c r="B3" s="79"/>
      <c r="C3" s="80"/>
      <c r="D3" s="20"/>
      <c r="E3" s="16" t="s">
        <v>5</v>
      </c>
      <c r="F3" s="56"/>
      <c r="G3" s="6"/>
      <c r="H3" s="14"/>
    </row>
    <row r="4" spans="1:10" x14ac:dyDescent="0.25">
      <c r="A4" s="28" t="s">
        <v>6</v>
      </c>
      <c r="B4" s="77"/>
      <c r="C4" s="78"/>
      <c r="D4" s="21"/>
      <c r="E4" s="16" t="s">
        <v>7</v>
      </c>
      <c r="F4" s="56"/>
      <c r="G4" s="6"/>
      <c r="H4" s="14"/>
    </row>
    <row r="5" spans="1:10" x14ac:dyDescent="0.25">
      <c r="A5" s="28" t="s">
        <v>8</v>
      </c>
      <c r="B5" s="77"/>
      <c r="C5" s="78"/>
      <c r="D5" s="21"/>
      <c r="E5" s="16" t="s">
        <v>9</v>
      </c>
      <c r="F5" s="56"/>
      <c r="G5" s="6"/>
      <c r="H5" s="14"/>
    </row>
    <row r="6" spans="1:10" x14ac:dyDescent="0.25">
      <c r="A6" s="28" t="s">
        <v>10</v>
      </c>
      <c r="B6" s="77"/>
      <c r="C6" s="78"/>
      <c r="D6" s="21"/>
      <c r="E6" s="16" t="s">
        <v>11</v>
      </c>
      <c r="F6" s="56"/>
      <c r="G6" s="6"/>
      <c r="H6" s="70"/>
    </row>
    <row r="7" spans="1:10" x14ac:dyDescent="0.25">
      <c r="A7" s="28" t="s">
        <v>12</v>
      </c>
      <c r="B7" s="58"/>
      <c r="C7" s="58"/>
      <c r="D7" s="21"/>
      <c r="E7" s="16" t="s">
        <v>13</v>
      </c>
      <c r="F7" s="56"/>
      <c r="G7" s="6"/>
    </row>
    <row r="8" spans="1:10" x14ac:dyDescent="0.25">
      <c r="A8" s="29" t="s">
        <v>14</v>
      </c>
      <c r="B8" s="59"/>
      <c r="C8" s="60"/>
      <c r="D8" s="22"/>
      <c r="E8" s="16" t="s">
        <v>15</v>
      </c>
      <c r="F8" s="56"/>
      <c r="G8" s="6"/>
    </row>
    <row r="9" spans="1:10" x14ac:dyDescent="0.25">
      <c r="A9" s="16" t="s">
        <v>16</v>
      </c>
      <c r="B9" s="73" t="s">
        <v>62</v>
      </c>
      <c r="C9" s="74"/>
      <c r="D9" s="8">
        <f>_xlfn.XLOOKUP(B9,Data!A5:A15,Data!B5:B15,,0)</f>
        <v>12</v>
      </c>
      <c r="E9" s="16" t="s">
        <v>18</v>
      </c>
      <c r="F9" s="56"/>
      <c r="G9" s="6"/>
      <c r="H9" s="6"/>
    </row>
    <row r="10" spans="1:10" x14ac:dyDescent="0.25">
      <c r="A10" s="28" t="s">
        <v>19</v>
      </c>
      <c r="B10" s="75" t="s">
        <v>3</v>
      </c>
      <c r="C10" s="76"/>
      <c r="D10" s="9">
        <f>_xlfn.XLOOKUP(B10,Data!H5:H9,Data!I5:I9)</f>
        <v>6</v>
      </c>
      <c r="E10" s="16" t="s">
        <v>21</v>
      </c>
      <c r="F10" s="56"/>
      <c r="G10" s="6"/>
      <c r="H10" s="1"/>
    </row>
    <row r="11" spans="1:10" x14ac:dyDescent="0.25">
      <c r="A11" s="28" t="s">
        <v>22</v>
      </c>
      <c r="B11" s="75" t="s">
        <v>23</v>
      </c>
      <c r="C11" s="76"/>
      <c r="D11" s="9">
        <f>_xlfn.XLOOKUP(B11,Data!N4:N11,Data!O4:O11)</f>
        <v>15</v>
      </c>
      <c r="E11" s="16" t="s">
        <v>24</v>
      </c>
      <c r="F11" s="56"/>
      <c r="G11" s="4"/>
      <c r="J11" s="19"/>
    </row>
    <row r="12" spans="1:10" x14ac:dyDescent="0.25">
      <c r="A12" s="28" t="s">
        <v>25</v>
      </c>
      <c r="B12" s="75" t="s">
        <v>3</v>
      </c>
      <c r="C12" s="76"/>
      <c r="D12" s="9"/>
      <c r="E12" s="16" t="s">
        <v>26</v>
      </c>
      <c r="F12" s="56"/>
      <c r="G12" s="4"/>
    </row>
    <row r="13" spans="1:10" x14ac:dyDescent="0.25">
      <c r="A13" s="16" t="s">
        <v>27</v>
      </c>
      <c r="B13" s="75" t="s">
        <v>66</v>
      </c>
      <c r="C13" s="76"/>
      <c r="D13" s="9">
        <f>_xlfn.XLOOKUP(B13,Data!Q5:Q9,Data!R5:R9)</f>
        <v>12</v>
      </c>
      <c r="E13" s="16"/>
      <c r="F13" s="56"/>
      <c r="G13" s="4"/>
    </row>
    <row r="14" spans="1:10" x14ac:dyDescent="0.25">
      <c r="A14" s="28" t="s">
        <v>29</v>
      </c>
      <c r="B14" s="85" t="str">
        <f>B9</f>
        <v xml:space="preserve">Bridge Replacement </v>
      </c>
      <c r="C14" s="86"/>
      <c r="D14" s="8">
        <f>_xlfn.XLOOKUP(B14,Data!A5:A15,Data!C5:C15,,0)</f>
        <v>2</v>
      </c>
      <c r="E14" s="16"/>
      <c r="F14" s="57"/>
      <c r="G14" s="4"/>
    </row>
    <row r="15" spans="1:10" ht="15.75" thickBot="1" x14ac:dyDescent="0.3">
      <c r="A15" s="28" t="s">
        <v>30</v>
      </c>
      <c r="B15" s="87" t="str">
        <f>Data!L25</f>
        <v xml:space="preserve">Low </v>
      </c>
      <c r="C15" s="87"/>
      <c r="D15" s="8">
        <f>_xlfn.XLOOKUP(B15,Data!K5:K8,Data!L5:L8,,0)</f>
        <v>4</v>
      </c>
      <c r="E15" s="16"/>
      <c r="F15" s="37"/>
      <c r="G15" s="4"/>
      <c r="I15" s="1"/>
    </row>
    <row r="16" spans="1:10" x14ac:dyDescent="0.25">
      <c r="A16" s="34" t="s">
        <v>31</v>
      </c>
      <c r="B16" s="61">
        <f>SUM(D9,D10,D15,LARGE(D11:D14,1),3)+3</f>
        <v>43</v>
      </c>
      <c r="C16" s="68" t="s">
        <v>32</v>
      </c>
      <c r="E16" s="62" t="s">
        <v>33</v>
      </c>
      <c r="I16" s="1"/>
    </row>
    <row r="17" spans="1:8" x14ac:dyDescent="0.25">
      <c r="A17" s="35" t="s">
        <v>34</v>
      </c>
      <c r="B17" s="36">
        <f>D9+D15+ (LARGE(D11:D14,1))+3</f>
        <v>34</v>
      </c>
      <c r="C17" s="36" t="s">
        <v>32</v>
      </c>
      <c r="E17" s="63" t="s">
        <v>35</v>
      </c>
      <c r="F17" s="19"/>
      <c r="G17" s="42"/>
      <c r="H17" s="19"/>
    </row>
    <row r="18" spans="1:8" x14ac:dyDescent="0.25">
      <c r="A18" s="5"/>
      <c r="B18" s="31"/>
      <c r="D18" s="6"/>
      <c r="F18" s="19"/>
      <c r="G18" s="19"/>
      <c r="H18" s="19"/>
    </row>
    <row r="19" spans="1:8" x14ac:dyDescent="0.25">
      <c r="A19" s="53" t="s">
        <v>36</v>
      </c>
      <c r="B19" s="51" t="s">
        <v>37</v>
      </c>
      <c r="D19" s="7" t="s">
        <v>38</v>
      </c>
      <c r="F19" s="19"/>
      <c r="G19" s="19"/>
      <c r="H19" s="19"/>
    </row>
    <row r="20" spans="1:8" x14ac:dyDescent="0.25">
      <c r="A20" s="52" t="s">
        <v>39</v>
      </c>
      <c r="B20" s="48">
        <f>EDATE($B$27,-($B$16))</f>
        <v>45108</v>
      </c>
      <c r="C20" s="23"/>
      <c r="D20" s="23">
        <f>EDATE(B20,-1)</f>
        <v>45078</v>
      </c>
      <c r="F20" s="19"/>
      <c r="G20" s="19"/>
      <c r="H20" s="19"/>
    </row>
    <row r="21" spans="1:8" x14ac:dyDescent="0.25">
      <c r="A21" s="52" t="s">
        <v>40</v>
      </c>
      <c r="B21" s="49">
        <f>IF($D$10=0,"N/A",EDATE($B$20,$D$10/2))</f>
        <v>45200</v>
      </c>
      <c r="D21" s="23">
        <f>EDATE(B21,-1)</f>
        <v>45170</v>
      </c>
      <c r="F21" s="19"/>
      <c r="G21" s="19"/>
      <c r="H21" s="19"/>
    </row>
    <row r="22" spans="1:8" x14ac:dyDescent="0.25">
      <c r="A22" s="52" t="s">
        <v>41</v>
      </c>
      <c r="B22" s="49">
        <f>EDATE($B$20,$D$10)</f>
        <v>45292</v>
      </c>
      <c r="C22" s="23"/>
      <c r="D22" s="23">
        <f>EDATE(B22,-D10)</f>
        <v>45108</v>
      </c>
      <c r="E22" s="16" t="s">
        <v>42</v>
      </c>
      <c r="F22" s="19"/>
      <c r="G22" s="19"/>
      <c r="H22" s="19"/>
    </row>
    <row r="23" spans="1:8" x14ac:dyDescent="0.25">
      <c r="A23" s="52" t="s">
        <v>43</v>
      </c>
      <c r="B23" s="48">
        <f>EDATE($B$22,(D9+D15))</f>
        <v>45778</v>
      </c>
      <c r="C23" s="23"/>
      <c r="D23" s="23">
        <f>EDATE(B23,-D15)</f>
        <v>45658</v>
      </c>
      <c r="E23" s="64" t="s">
        <v>44</v>
      </c>
      <c r="F23" s="19"/>
      <c r="G23" s="19"/>
      <c r="H23" s="19"/>
    </row>
    <row r="24" spans="1:8" ht="16.5" customHeight="1" x14ac:dyDescent="0.25">
      <c r="A24" s="52" t="s">
        <v>45</v>
      </c>
      <c r="B24" s="50">
        <f>IF($D$11=0,(EDATE($B$23,1)),(EDATE($B$26,-IF(D11&gt;D13,D11+1,D13))))</f>
        <v>45839</v>
      </c>
      <c r="C24" s="23"/>
      <c r="D24" s="23">
        <f>EDATE(B24,-D9)</f>
        <v>45474</v>
      </c>
      <c r="E24" s="65" t="s">
        <v>46</v>
      </c>
      <c r="F24" s="19"/>
      <c r="G24" s="43"/>
      <c r="H24" s="19"/>
    </row>
    <row r="25" spans="1:8" x14ac:dyDescent="0.25">
      <c r="A25" s="52" t="s">
        <v>47</v>
      </c>
      <c r="B25" s="49">
        <f>IF($D$11&gt;0,EDATE($B$26,(-($D$11))),"N/A")</f>
        <v>45870</v>
      </c>
      <c r="C25" s="23"/>
      <c r="D25" s="23">
        <f>EDATE(B25,-D11)</f>
        <v>45413</v>
      </c>
      <c r="E25" s="66" t="s">
        <v>48</v>
      </c>
      <c r="F25" s="44"/>
      <c r="G25" s="19"/>
      <c r="H25" s="19"/>
    </row>
    <row r="26" spans="1:8" x14ac:dyDescent="0.25">
      <c r="A26" s="52" t="s">
        <v>49</v>
      </c>
      <c r="B26" s="49">
        <f>EDATE($B$27,-3)</f>
        <v>46327</v>
      </c>
      <c r="C26" s="71"/>
      <c r="D26" s="23">
        <f>EDATE(B26,-(LARGE(D11:D14,1)))</f>
        <v>45870</v>
      </c>
      <c r="F26" s="44"/>
      <c r="G26" s="19"/>
      <c r="H26" s="19"/>
    </row>
    <row r="27" spans="1:8" x14ac:dyDescent="0.25">
      <c r="A27" s="52" t="s">
        <v>50</v>
      </c>
      <c r="B27" s="48">
        <f>EDATE(D28,-3)</f>
        <v>46419</v>
      </c>
      <c r="D27" s="23">
        <f>EDATE(B27,-3)</f>
        <v>46327</v>
      </c>
      <c r="E27" s="5"/>
      <c r="F27" s="19"/>
      <c r="G27" s="19"/>
      <c r="H27" s="4"/>
    </row>
    <row r="28" spans="1:8" x14ac:dyDescent="0.25">
      <c r="A28" s="52" t="s">
        <v>51</v>
      </c>
      <c r="B28" s="69">
        <v>2027</v>
      </c>
      <c r="D28" s="23">
        <f>_xlfn.XLOOKUP(B28,Data!T5:T16, Data!U5:U16)</f>
        <v>46508</v>
      </c>
      <c r="E28" s="5"/>
      <c r="F28" s="84"/>
      <c r="G28" s="84"/>
      <c r="H28" s="4"/>
    </row>
    <row r="29" spans="1:8" x14ac:dyDescent="0.25">
      <c r="A29" s="5"/>
      <c r="B29" s="71"/>
      <c r="D29" s="23"/>
      <c r="E29" s="19"/>
      <c r="F29" s="19"/>
      <c r="G29" s="19"/>
      <c r="H29" s="4"/>
    </row>
    <row r="30" spans="1:8" x14ac:dyDescent="0.25">
      <c r="E30" s="19"/>
      <c r="F30" s="19"/>
      <c r="G30" s="19"/>
      <c r="H30" s="19"/>
    </row>
    <row r="31" spans="1:8" x14ac:dyDescent="0.25">
      <c r="B31" s="83"/>
      <c r="C31" s="83"/>
      <c r="E31" s="19"/>
      <c r="F31" s="19"/>
      <c r="G31" s="19"/>
      <c r="H31" s="19"/>
    </row>
    <row r="32" spans="1:8" x14ac:dyDescent="0.25">
      <c r="E32" s="19"/>
    </row>
    <row r="33" spans="1:9" x14ac:dyDescent="0.25">
      <c r="C33" s="18"/>
    </row>
    <row r="34" spans="1:9" x14ac:dyDescent="0.25">
      <c r="C34" s="18"/>
      <c r="E34" s="32"/>
    </row>
    <row r="35" spans="1:9" x14ac:dyDescent="0.25">
      <c r="C35" s="18"/>
      <c r="E35" s="32"/>
    </row>
    <row r="36" spans="1:9" x14ac:dyDescent="0.25">
      <c r="C36" s="11"/>
    </row>
    <row r="37" spans="1:9" ht="32.25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</row>
    <row r="38" spans="1:9" x14ac:dyDescent="0.25">
      <c r="A38" s="33"/>
      <c r="B38" s="25"/>
      <c r="C38" s="18"/>
      <c r="I38" s="1"/>
    </row>
    <row r="39" spans="1:9" x14ac:dyDescent="0.25">
      <c r="A39" s="24"/>
      <c r="B39" s="26"/>
      <c r="C39" s="18"/>
      <c r="I39" s="1"/>
    </row>
    <row r="40" spans="1:9" x14ac:dyDescent="0.25">
      <c r="A40" s="24"/>
      <c r="B40" s="26"/>
      <c r="E40" s="81"/>
    </row>
    <row r="41" spans="1:9" x14ac:dyDescent="0.25">
      <c r="A41" s="24"/>
      <c r="B41" s="26"/>
      <c r="E41" s="81"/>
    </row>
    <row r="42" spans="1:9" x14ac:dyDescent="0.25">
      <c r="A42" s="24"/>
      <c r="B42" s="27"/>
      <c r="E42" s="81"/>
    </row>
    <row r="43" spans="1:9" x14ac:dyDescent="0.25">
      <c r="A43" s="24"/>
      <c r="B43" s="26"/>
      <c r="C43" s="70"/>
      <c r="E43" s="81"/>
    </row>
    <row r="44" spans="1:9" x14ac:dyDescent="0.25">
      <c r="A44" s="24"/>
      <c r="B44" s="26"/>
      <c r="E44" s="81"/>
    </row>
    <row r="45" spans="1:9" x14ac:dyDescent="0.25">
      <c r="A45" s="24"/>
      <c r="B45" s="26"/>
      <c r="E45" s="81"/>
    </row>
    <row r="46" spans="1:9" x14ac:dyDescent="0.25">
      <c r="A46" s="24"/>
      <c r="B46" s="26"/>
      <c r="E46" s="81"/>
    </row>
    <row r="47" spans="1:9" x14ac:dyDescent="0.25">
      <c r="A47" s="19"/>
    </row>
    <row r="48" spans="1:9" x14ac:dyDescent="0.25">
      <c r="A48" s="19"/>
    </row>
    <row r="49" spans="1:1" x14ac:dyDescent="0.25">
      <c r="A49" s="45"/>
    </row>
    <row r="50" spans="1:1" x14ac:dyDescent="0.25">
      <c r="A50" s="46"/>
    </row>
    <row r="51" spans="1:1" x14ac:dyDescent="0.25">
      <c r="A51" s="19"/>
    </row>
  </sheetData>
  <sheetProtection algorithmName="SHA-512" hashValue="7xsrkSpDa303WZIGgm+4ZO5lkYjls4IeoC7hYxvE8nUKRtjiDnE6Oj5C/apBu2Xg1AyFTClKpqyCOjKtMC6dxg==" saltValue="vY/0ffQ9CsRn5dVNd8/SZQ==" spinCount="100000" sheet="1" objects="1" scenarios="1" selectLockedCells="1"/>
  <mergeCells count="17">
    <mergeCell ref="E40:E46"/>
    <mergeCell ref="A37:I37"/>
    <mergeCell ref="B31:C31"/>
    <mergeCell ref="F28:G28"/>
    <mergeCell ref="B14:C14"/>
    <mergeCell ref="B15:C15"/>
    <mergeCell ref="F1:G1"/>
    <mergeCell ref="B9:C9"/>
    <mergeCell ref="B10:C10"/>
    <mergeCell ref="B13:C13"/>
    <mergeCell ref="B11:C11"/>
    <mergeCell ref="B4:C4"/>
    <mergeCell ref="B3:C3"/>
    <mergeCell ref="B2:C2"/>
    <mergeCell ref="B6:C6"/>
    <mergeCell ref="B5:C5"/>
    <mergeCell ref="B12:C12"/>
  </mergeCells>
  <conditionalFormatting sqref="F25:F26">
    <cfRule type="cellIs" dxfId="0" priority="13" operator="greaterThan">
      <formula>#REF!</formula>
    </cfRule>
  </conditionalFormatting>
  <pageMargins left="0.25" right="0.25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4" name="Check Box 8">
              <controlPr defaultSize="0" autoFill="0" autoLine="0" autoPict="0">
                <anchor moveWithCells="1">
                  <from>
                    <xdr:col>5</xdr:col>
                    <xdr:colOff>276225</xdr:colOff>
                    <xdr:row>1</xdr:row>
                    <xdr:rowOff>180975</xdr:rowOff>
                  </from>
                  <to>
                    <xdr:col>5</xdr:col>
                    <xdr:colOff>533400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5" name="Check Box 45">
              <controlPr defaultSize="0" autoFill="0" autoLine="0" autoPict="0">
                <anchor moveWithCells="1">
                  <from>
                    <xdr:col>5</xdr:col>
                    <xdr:colOff>276225</xdr:colOff>
                    <xdr:row>1</xdr:row>
                    <xdr:rowOff>180975</xdr:rowOff>
                  </from>
                  <to>
                    <xdr:col>5</xdr:col>
                    <xdr:colOff>533400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6" name="Check Box 46">
              <controlPr defaultSize="0" autoFill="0" autoLine="0" autoPict="0">
                <anchor moveWithCells="1">
                  <from>
                    <xdr:col>5</xdr:col>
                    <xdr:colOff>276225</xdr:colOff>
                    <xdr:row>1</xdr:row>
                    <xdr:rowOff>180975</xdr:rowOff>
                  </from>
                  <to>
                    <xdr:col>5</xdr:col>
                    <xdr:colOff>533400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7" name="Check Box 48">
              <controlPr defaultSize="0" autoFill="0" autoLine="0" autoPict="0">
                <anchor moveWithCells="1">
                  <from>
                    <xdr:col>5</xdr:col>
                    <xdr:colOff>276225</xdr:colOff>
                    <xdr:row>2</xdr:row>
                    <xdr:rowOff>180975</xdr:rowOff>
                  </from>
                  <to>
                    <xdr:col>5</xdr:col>
                    <xdr:colOff>533400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8" name="Check Box 50">
              <controlPr defaultSize="0" autoFill="0" autoLine="0" autoPict="0">
                <anchor moveWithCells="1">
                  <from>
                    <xdr:col>5</xdr:col>
                    <xdr:colOff>276225</xdr:colOff>
                    <xdr:row>3</xdr:row>
                    <xdr:rowOff>180975</xdr:rowOff>
                  </from>
                  <to>
                    <xdr:col>5</xdr:col>
                    <xdr:colOff>533400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9" name="Check Box 52">
              <controlPr defaultSize="0" autoFill="0" autoLine="0" autoPict="0">
                <anchor moveWithCells="1">
                  <from>
                    <xdr:col>5</xdr:col>
                    <xdr:colOff>276225</xdr:colOff>
                    <xdr:row>4</xdr:row>
                    <xdr:rowOff>180975</xdr:rowOff>
                  </from>
                  <to>
                    <xdr:col>5</xdr:col>
                    <xdr:colOff>533400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10" name="Check Box 54">
              <controlPr defaultSize="0" autoFill="0" autoLine="0" autoPict="0">
                <anchor moveWithCells="1">
                  <from>
                    <xdr:col>5</xdr:col>
                    <xdr:colOff>276225</xdr:colOff>
                    <xdr:row>5</xdr:row>
                    <xdr:rowOff>180975</xdr:rowOff>
                  </from>
                  <to>
                    <xdr:col>5</xdr:col>
                    <xdr:colOff>533400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11" name="Check Box 56">
              <controlPr defaultSize="0" autoFill="0" autoLine="0" autoPict="0">
                <anchor moveWithCells="1">
                  <from>
                    <xdr:col>5</xdr:col>
                    <xdr:colOff>276225</xdr:colOff>
                    <xdr:row>6</xdr:row>
                    <xdr:rowOff>180975</xdr:rowOff>
                  </from>
                  <to>
                    <xdr:col>5</xdr:col>
                    <xdr:colOff>533400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2" name="Check Box 58">
              <controlPr defaultSize="0" autoFill="0" autoLine="0" autoPict="0">
                <anchor moveWithCells="1">
                  <from>
                    <xdr:col>5</xdr:col>
                    <xdr:colOff>276225</xdr:colOff>
                    <xdr:row>7</xdr:row>
                    <xdr:rowOff>180975</xdr:rowOff>
                  </from>
                  <to>
                    <xdr:col>5</xdr:col>
                    <xdr:colOff>533400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3" name="Check Box 62">
              <controlPr defaultSize="0" autoFill="0" autoLine="0" autoPict="0">
                <anchor moveWithCells="1">
                  <from>
                    <xdr:col>5</xdr:col>
                    <xdr:colOff>276225</xdr:colOff>
                    <xdr:row>10</xdr:row>
                    <xdr:rowOff>180975</xdr:rowOff>
                  </from>
                  <to>
                    <xdr:col>5</xdr:col>
                    <xdr:colOff>533400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4" name="Check Box 173">
              <controlPr defaultSize="0" autoFill="0" autoLine="0" autoPict="0">
                <anchor moveWithCells="1">
                  <from>
                    <xdr:col>5</xdr:col>
                    <xdr:colOff>276225</xdr:colOff>
                    <xdr:row>8</xdr:row>
                    <xdr:rowOff>180975</xdr:rowOff>
                  </from>
                  <to>
                    <xdr:col>5</xdr:col>
                    <xdr:colOff>514350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" name="Check Box 176">
              <controlPr defaultSize="0" autoFill="0" autoLine="0" autoPict="0">
                <anchor moveWithCells="1">
                  <from>
                    <xdr:col>5</xdr:col>
                    <xdr:colOff>266700</xdr:colOff>
                    <xdr:row>9</xdr:row>
                    <xdr:rowOff>171450</xdr:rowOff>
                  </from>
                  <to>
                    <xdr:col>5</xdr:col>
                    <xdr:colOff>561975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03E3C81-7948-4E46-9089-A4DF490CDD4B}">
          <x14:formula1>
            <xm:f>Data!$H$5:$H$8</xm:f>
          </x14:formula1>
          <xm:sqref>B10</xm:sqref>
        </x14:dataValidation>
        <x14:dataValidation type="list" allowBlank="1" showInputMessage="1" showErrorMessage="1" xr:uid="{9925A946-6C85-4538-933F-4DF2E8313DC9}">
          <x14:formula1>
            <xm:f>Data!$Q$5:$Q$9</xm:f>
          </x14:formula1>
          <xm:sqref>B13</xm:sqref>
        </x14:dataValidation>
        <x14:dataValidation type="list" allowBlank="1" showInputMessage="1" showErrorMessage="1" xr:uid="{9C8BB605-AD32-498A-9E78-EC20C4328C52}">
          <x14:formula1>
            <xm:f>Data!$A$5:$A$15</xm:f>
          </x14:formula1>
          <xm:sqref>B9:C9</xm:sqref>
        </x14:dataValidation>
        <x14:dataValidation type="list" allowBlank="1" showInputMessage="1" showErrorMessage="1" xr:uid="{5854604A-E7D8-487D-A1FC-5E9AEF0DF846}">
          <x14:formula1>
            <xm:f>Data!$N$5:$N$11</xm:f>
          </x14:formula1>
          <xm:sqref>B11:C11</xm:sqref>
        </x14:dataValidation>
        <x14:dataValidation type="list" allowBlank="1" showInputMessage="1" showErrorMessage="1" xr:uid="{5CEC82C5-103E-47D8-B516-3F264309522C}">
          <x14:formula1>
            <xm:f>Data!$T$5:$T$16</xm:f>
          </x14:formula1>
          <xm:sqref>B28:B29</xm:sqref>
        </x14:dataValidation>
        <x14:dataValidation type="list" allowBlank="1" showInputMessage="1" showErrorMessage="1" promptTitle="Yes/No" xr:uid="{66D18733-854E-4760-8234-8DCDD8F3DE31}">
          <x14:formula1>
            <xm:f>Data!$Q$19:$Q$20</xm:f>
          </x14:formula1>
          <xm:sqref>B12:C12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C76C-29D9-4C25-948E-AA650585FF06}">
  <sheetPr codeName="Sheet3"/>
  <dimension ref="A1:U27"/>
  <sheetViews>
    <sheetView zoomScale="80" zoomScaleNormal="80" workbookViewId="0"/>
  </sheetViews>
  <sheetFormatPr defaultRowHeight="15" x14ac:dyDescent="0.25"/>
  <cols>
    <col min="1" max="2" width="25.140625" bestFit="1" customWidth="1"/>
    <col min="3" max="3" width="10" bestFit="1" customWidth="1"/>
    <col min="4" max="4" width="4.140625" customWidth="1"/>
    <col min="5" max="5" width="22.28515625" bestFit="1" customWidth="1"/>
    <col min="6" max="6" width="8.5703125" bestFit="1" customWidth="1"/>
    <col min="7" max="7" width="0.7109375" customWidth="1"/>
    <col min="8" max="8" width="23.5703125" bestFit="1" customWidth="1"/>
    <col min="9" max="9" width="8.5703125" bestFit="1" customWidth="1"/>
    <col min="10" max="10" width="4.140625" customWidth="1"/>
    <col min="11" max="11" width="32.42578125" bestFit="1" customWidth="1"/>
    <col min="12" max="12" width="8.5703125" bestFit="1" customWidth="1"/>
    <col min="13" max="13" width="14.85546875" customWidth="1"/>
    <col min="14" max="14" width="50.5703125" bestFit="1" customWidth="1"/>
    <col min="15" max="15" width="8.5703125" bestFit="1" customWidth="1"/>
    <col min="16" max="16" width="5" customWidth="1"/>
    <col min="17" max="17" width="31.28515625" bestFit="1" customWidth="1"/>
    <col min="18" max="18" width="8.5703125" bestFit="1" customWidth="1"/>
    <col min="19" max="19" width="5.28515625" customWidth="1"/>
    <col min="20" max="20" width="17.42578125" bestFit="1" customWidth="1"/>
    <col min="21" max="21" width="9.42578125" bestFit="1" customWidth="1"/>
  </cols>
  <sheetData>
    <row r="1" spans="1:21" x14ac:dyDescent="0.25">
      <c r="A1" t="s">
        <v>52</v>
      </c>
      <c r="B1" s="89"/>
    </row>
    <row r="2" spans="1:21" ht="60.75" customHeight="1" x14ac:dyDescent="0.25">
      <c r="B2" s="89"/>
      <c r="C2" s="81" t="s">
        <v>29</v>
      </c>
    </row>
    <row r="3" spans="1:21" x14ac:dyDescent="0.25">
      <c r="B3" s="88" t="s">
        <v>53</v>
      </c>
      <c r="C3" s="81"/>
      <c r="H3" s="90" t="s">
        <v>54</v>
      </c>
      <c r="P3" s="1"/>
      <c r="Q3" s="1"/>
      <c r="R3" s="1"/>
      <c r="S3" s="1"/>
    </row>
    <row r="4" spans="1:21" x14ac:dyDescent="0.25">
      <c r="A4" s="12" t="s">
        <v>16</v>
      </c>
      <c r="B4" s="88"/>
      <c r="C4" s="1" t="s">
        <v>32</v>
      </c>
      <c r="D4" s="1"/>
      <c r="E4" s="3" t="s">
        <v>55</v>
      </c>
      <c r="F4" s="1" t="s">
        <v>32</v>
      </c>
      <c r="G4" s="1"/>
      <c r="H4" s="90"/>
      <c r="I4" s="4" t="s">
        <v>32</v>
      </c>
      <c r="J4" s="4"/>
      <c r="K4" s="3" t="s">
        <v>30</v>
      </c>
      <c r="L4" s="4" t="s">
        <v>32</v>
      </c>
      <c r="M4" s="4"/>
      <c r="N4" s="3" t="s">
        <v>22</v>
      </c>
      <c r="O4" s="4" t="s">
        <v>32</v>
      </c>
      <c r="P4" s="1"/>
      <c r="Q4" s="5" t="s">
        <v>27</v>
      </c>
      <c r="R4" s="1" t="s">
        <v>32</v>
      </c>
      <c r="S4" s="1"/>
      <c r="T4" s="5" t="s">
        <v>56</v>
      </c>
      <c r="U4" s="4" t="s">
        <v>57</v>
      </c>
    </row>
    <row r="5" spans="1:21" x14ac:dyDescent="0.25">
      <c r="A5" t="s">
        <v>58</v>
      </c>
      <c r="B5" s="1"/>
      <c r="C5" s="1">
        <v>2</v>
      </c>
      <c r="D5" s="1"/>
      <c r="E5" s="4" t="s">
        <v>59</v>
      </c>
      <c r="F5" s="1">
        <v>2</v>
      </c>
      <c r="G5" s="1"/>
      <c r="H5" s="54" t="s">
        <v>20</v>
      </c>
      <c r="I5" s="1">
        <v>0</v>
      </c>
      <c r="J5" s="1"/>
      <c r="K5" s="1" t="s">
        <v>60</v>
      </c>
      <c r="L5" s="1">
        <v>4</v>
      </c>
      <c r="M5" s="1"/>
      <c r="N5" t="s">
        <v>61</v>
      </c>
      <c r="O5">
        <v>0</v>
      </c>
      <c r="Q5" t="s">
        <v>28</v>
      </c>
      <c r="R5">
        <v>0</v>
      </c>
      <c r="T5">
        <v>2025</v>
      </c>
      <c r="U5" s="23">
        <v>45778</v>
      </c>
    </row>
    <row r="6" spans="1:21" x14ac:dyDescent="0.25">
      <c r="A6" t="s">
        <v>62</v>
      </c>
      <c r="B6" s="1">
        <v>12</v>
      </c>
      <c r="C6" s="1">
        <v>2</v>
      </c>
      <c r="D6" s="1"/>
      <c r="E6" s="4" t="s">
        <v>63</v>
      </c>
      <c r="F6" s="1">
        <v>2</v>
      </c>
      <c r="G6" s="1"/>
      <c r="H6" s="55" t="s">
        <v>3</v>
      </c>
      <c r="I6" s="1">
        <v>6</v>
      </c>
      <c r="J6" s="1"/>
      <c r="K6" s="1" t="s">
        <v>64</v>
      </c>
      <c r="L6" s="1">
        <v>6</v>
      </c>
      <c r="M6" s="1"/>
      <c r="N6" t="s">
        <v>65</v>
      </c>
      <c r="O6">
        <v>12</v>
      </c>
      <c r="Q6" t="s">
        <v>66</v>
      </c>
      <c r="R6">
        <v>12</v>
      </c>
      <c r="T6">
        <v>2026</v>
      </c>
      <c r="U6" s="23">
        <v>46143</v>
      </c>
    </row>
    <row r="7" spans="1:21" x14ac:dyDescent="0.25">
      <c r="A7" t="s">
        <v>67</v>
      </c>
      <c r="B7" s="1">
        <v>12</v>
      </c>
      <c r="C7" s="1">
        <v>2</v>
      </c>
      <c r="D7" s="1"/>
      <c r="E7" s="4" t="s">
        <v>68</v>
      </c>
      <c r="F7" s="1">
        <v>2</v>
      </c>
      <c r="G7" s="1"/>
      <c r="H7" s="55"/>
      <c r="I7" s="1"/>
      <c r="J7" s="1"/>
      <c r="K7" s="1" t="s">
        <v>69</v>
      </c>
      <c r="L7" s="1">
        <v>9</v>
      </c>
      <c r="M7" s="1"/>
      <c r="N7" t="s">
        <v>23</v>
      </c>
      <c r="O7">
        <v>15</v>
      </c>
      <c r="Q7" t="s">
        <v>70</v>
      </c>
      <c r="R7">
        <v>24</v>
      </c>
      <c r="T7">
        <v>2027</v>
      </c>
      <c r="U7" s="23">
        <v>46508</v>
      </c>
    </row>
    <row r="8" spans="1:21" x14ac:dyDescent="0.25">
      <c r="A8" t="s">
        <v>71</v>
      </c>
      <c r="B8" s="4">
        <v>12</v>
      </c>
      <c r="C8" s="4">
        <v>2</v>
      </c>
      <c r="D8" s="1"/>
      <c r="E8" s="4" t="s">
        <v>72</v>
      </c>
      <c r="F8" s="4">
        <v>4</v>
      </c>
      <c r="G8" s="1"/>
      <c r="H8" s="1"/>
      <c r="I8" s="4"/>
      <c r="J8" s="1"/>
      <c r="K8" s="1" t="s">
        <v>73</v>
      </c>
      <c r="L8" s="4">
        <v>12</v>
      </c>
      <c r="M8" s="1"/>
      <c r="N8" t="s">
        <v>74</v>
      </c>
      <c r="O8">
        <v>24</v>
      </c>
      <c r="Q8" t="s">
        <v>75</v>
      </c>
      <c r="R8" s="19">
        <v>36</v>
      </c>
      <c r="T8">
        <v>2028</v>
      </c>
      <c r="U8" s="23">
        <v>46874</v>
      </c>
    </row>
    <row r="9" spans="1:21" x14ac:dyDescent="0.25">
      <c r="A9" t="s">
        <v>76</v>
      </c>
      <c r="B9" s="4">
        <v>12</v>
      </c>
      <c r="C9" s="4">
        <v>4</v>
      </c>
      <c r="D9" s="1"/>
      <c r="E9" s="4" t="s">
        <v>77</v>
      </c>
      <c r="F9" s="4">
        <v>6</v>
      </c>
      <c r="G9" s="1"/>
      <c r="H9" s="4"/>
      <c r="I9" s="1"/>
      <c r="J9" s="1"/>
      <c r="K9" s="1"/>
      <c r="L9" s="1"/>
      <c r="M9" s="1"/>
      <c r="N9" t="s">
        <v>78</v>
      </c>
      <c r="O9">
        <v>24</v>
      </c>
      <c r="Q9" t="s">
        <v>79</v>
      </c>
      <c r="R9">
        <v>48</v>
      </c>
      <c r="T9">
        <v>2029</v>
      </c>
      <c r="U9" s="23">
        <v>47239</v>
      </c>
    </row>
    <row r="10" spans="1:21" x14ac:dyDescent="0.25">
      <c r="A10" t="s">
        <v>80</v>
      </c>
      <c r="B10" s="4">
        <v>12</v>
      </c>
      <c r="C10" s="4">
        <v>5</v>
      </c>
      <c r="E10" s="4" t="s">
        <v>81</v>
      </c>
      <c r="F10" s="4">
        <v>2</v>
      </c>
      <c r="H10" s="4"/>
      <c r="K10" s="38"/>
      <c r="L10" s="30"/>
      <c r="M10" s="30"/>
      <c r="T10">
        <v>2030</v>
      </c>
      <c r="U10" s="23">
        <v>47604</v>
      </c>
    </row>
    <row r="11" spans="1:21" x14ac:dyDescent="0.25">
      <c r="A11" t="s">
        <v>82</v>
      </c>
      <c r="B11" s="4">
        <v>12</v>
      </c>
      <c r="C11" s="4">
        <v>6</v>
      </c>
      <c r="E11" s="4" t="s">
        <v>83</v>
      </c>
      <c r="F11" s="4">
        <v>3</v>
      </c>
      <c r="H11" s="4"/>
      <c r="K11" s="39" t="s">
        <v>5</v>
      </c>
      <c r="L11" s="67" t="b">
        <v>0</v>
      </c>
      <c r="M11">
        <f t="shared" ref="M11:M20" si="0">IF(L11=TRUE,1,0)</f>
        <v>0</v>
      </c>
      <c r="T11">
        <v>2031</v>
      </c>
      <c r="U11" s="23">
        <v>47969</v>
      </c>
    </row>
    <row r="12" spans="1:21" x14ac:dyDescent="0.25">
      <c r="A12" t="s">
        <v>84</v>
      </c>
      <c r="B12" s="4">
        <v>12</v>
      </c>
      <c r="C12" s="4">
        <v>9</v>
      </c>
      <c r="E12" s="4" t="s">
        <v>85</v>
      </c>
      <c r="F12" s="4">
        <v>3</v>
      </c>
      <c r="H12" s="4"/>
      <c r="K12" s="39" t="s">
        <v>7</v>
      </c>
      <c r="L12" s="67" t="b">
        <v>0</v>
      </c>
      <c r="M12">
        <f t="shared" si="0"/>
        <v>0</v>
      </c>
      <c r="T12">
        <v>2032</v>
      </c>
      <c r="U12" s="23">
        <v>48335</v>
      </c>
    </row>
    <row r="13" spans="1:21" x14ac:dyDescent="0.25">
      <c r="A13" t="s">
        <v>86</v>
      </c>
      <c r="B13" s="4">
        <v>12</v>
      </c>
      <c r="C13" s="4">
        <v>2</v>
      </c>
      <c r="E13" s="4" t="s">
        <v>87</v>
      </c>
      <c r="F13" s="4">
        <v>3</v>
      </c>
      <c r="K13" s="39" t="s">
        <v>9</v>
      </c>
      <c r="L13" s="67" t="b">
        <v>0</v>
      </c>
      <c r="M13">
        <f>IF(L13=TRUE,9,0)</f>
        <v>0</v>
      </c>
      <c r="T13">
        <v>2033</v>
      </c>
      <c r="U13" s="23">
        <v>48700</v>
      </c>
    </row>
    <row r="14" spans="1:21" x14ac:dyDescent="0.25">
      <c r="A14" t="s">
        <v>17</v>
      </c>
      <c r="B14" s="4">
        <v>12</v>
      </c>
      <c r="C14" s="4">
        <v>3</v>
      </c>
      <c r="K14" s="39" t="s">
        <v>11</v>
      </c>
      <c r="L14" s="67" t="b">
        <v>0</v>
      </c>
      <c r="M14">
        <f>IF(L14=TRUE,6,0)</f>
        <v>0</v>
      </c>
      <c r="T14">
        <v>2034</v>
      </c>
      <c r="U14" s="23">
        <v>49065</v>
      </c>
    </row>
    <row r="15" spans="1:21" x14ac:dyDescent="0.25">
      <c r="A15" t="s">
        <v>88</v>
      </c>
      <c r="B15" s="4">
        <v>12</v>
      </c>
      <c r="C15" s="4">
        <v>3</v>
      </c>
      <c r="K15" s="39" t="s">
        <v>13</v>
      </c>
      <c r="L15" s="67" t="b">
        <v>0</v>
      </c>
      <c r="M15">
        <f t="shared" si="0"/>
        <v>0</v>
      </c>
      <c r="T15">
        <v>2035</v>
      </c>
      <c r="U15" s="23">
        <v>49430</v>
      </c>
    </row>
    <row r="16" spans="1:21" x14ac:dyDescent="0.25">
      <c r="B16" s="4"/>
      <c r="E16" s="5"/>
      <c r="G16" s="1"/>
      <c r="H16" s="1"/>
      <c r="I16" s="1"/>
      <c r="K16" s="39" t="s">
        <v>15</v>
      </c>
      <c r="L16" s="67" t="b">
        <v>0</v>
      </c>
      <c r="M16">
        <f t="shared" si="0"/>
        <v>0</v>
      </c>
    </row>
    <row r="17" spans="1:17" x14ac:dyDescent="0.25">
      <c r="A17" t="s">
        <v>89</v>
      </c>
      <c r="G17" s="1"/>
      <c r="H17" s="41"/>
      <c r="I17" s="1"/>
      <c r="K17" s="39" t="s">
        <v>18</v>
      </c>
      <c r="L17" s="67" t="b">
        <v>0</v>
      </c>
      <c r="M17">
        <f>IF(L17=TRUE,2,0)</f>
        <v>0</v>
      </c>
    </row>
    <row r="18" spans="1:17" x14ac:dyDescent="0.25">
      <c r="A18" t="s">
        <v>90</v>
      </c>
      <c r="G18" s="1"/>
      <c r="H18" s="41"/>
      <c r="I18" s="1"/>
      <c r="K18" s="39" t="s">
        <v>21</v>
      </c>
      <c r="L18" s="67" t="b">
        <v>0</v>
      </c>
      <c r="M18">
        <f t="shared" si="0"/>
        <v>0</v>
      </c>
      <c r="Q18" s="31" t="s">
        <v>25</v>
      </c>
    </row>
    <row r="19" spans="1:17" x14ac:dyDescent="0.25">
      <c r="A19" t="s">
        <v>91</v>
      </c>
      <c r="G19" s="1"/>
      <c r="H19" s="41"/>
      <c r="I19" s="1"/>
      <c r="K19" s="39" t="s">
        <v>24</v>
      </c>
      <c r="L19" s="67" t="b">
        <v>0</v>
      </c>
      <c r="M19">
        <f t="shared" si="0"/>
        <v>0</v>
      </c>
      <c r="Q19" t="s">
        <v>3</v>
      </c>
    </row>
    <row r="20" spans="1:17" x14ac:dyDescent="0.25">
      <c r="A20" t="s">
        <v>92</v>
      </c>
      <c r="G20" s="1"/>
      <c r="H20" s="41"/>
      <c r="I20" s="1"/>
      <c r="K20" s="39" t="s">
        <v>26</v>
      </c>
      <c r="L20" s="67" t="b">
        <v>0</v>
      </c>
      <c r="M20">
        <f t="shared" si="0"/>
        <v>0</v>
      </c>
      <c r="Q20" t="s">
        <v>20</v>
      </c>
    </row>
    <row r="21" spans="1:17" x14ac:dyDescent="0.25">
      <c r="A21" t="s">
        <v>93</v>
      </c>
      <c r="G21" s="1"/>
      <c r="H21" s="41"/>
      <c r="I21" s="1"/>
      <c r="K21" s="40"/>
    </row>
    <row r="22" spans="1:17" x14ac:dyDescent="0.25">
      <c r="G22" s="1"/>
      <c r="H22" s="41"/>
      <c r="I22" s="1"/>
      <c r="K22" s="13"/>
    </row>
    <row r="23" spans="1:17" x14ac:dyDescent="0.25">
      <c r="A23" s="19"/>
      <c r="B23" s="19"/>
      <c r="C23" s="19"/>
      <c r="G23" s="1"/>
      <c r="H23" s="41"/>
      <c r="I23" s="1"/>
    </row>
    <row r="24" spans="1:17" x14ac:dyDescent="0.25">
      <c r="A24" s="19"/>
      <c r="B24" s="19"/>
      <c r="C24" s="19"/>
      <c r="G24" s="1"/>
      <c r="H24" s="41"/>
      <c r="I24" s="1"/>
    </row>
    <row r="25" spans="1:17" x14ac:dyDescent="0.25">
      <c r="A25" s="19"/>
      <c r="B25" s="19"/>
      <c r="C25" s="19"/>
      <c r="G25" s="1"/>
      <c r="H25" s="41"/>
      <c r="I25" s="1"/>
      <c r="K25" t="s">
        <v>94</v>
      </c>
      <c r="L25" t="str">
        <f>IF(M25&gt;8,K8,IF(M25&gt;4,K7,IF(M25&gt;1,K6,K5)))</f>
        <v xml:space="preserve">Low </v>
      </c>
      <c r="M25">
        <f>SUM(M10:M22)</f>
        <v>0</v>
      </c>
    </row>
    <row r="26" spans="1:17" x14ac:dyDescent="0.25">
      <c r="A26" s="19"/>
      <c r="B26" s="19"/>
      <c r="C26" s="19"/>
      <c r="G26" s="1"/>
      <c r="H26" s="41"/>
      <c r="I26" s="1"/>
    </row>
    <row r="27" spans="1:17" x14ac:dyDescent="0.25">
      <c r="G27" s="1"/>
      <c r="H27" s="1"/>
      <c r="I27" s="1"/>
    </row>
  </sheetData>
  <sheetProtection algorithmName="SHA-512" hashValue="4gnczajkXG1e/Lc3bOUuMZVY0VSUsPokZK4K5Nz0kxx1Do04Pmhhzt3NEi3XmeBQb4c7FZsAITSuRC8zqtp2wA==" saltValue="oApKEdbFKuURILeqStqC7A==" spinCount="100000" sheet="1" objects="1" scenarios="1" selectLockedCells="1" selectUnlockedCells="1"/>
  <mergeCells count="4">
    <mergeCell ref="B3:B4"/>
    <mergeCell ref="B1:B2"/>
    <mergeCell ref="H3:H4"/>
    <mergeCell ref="C2:C3"/>
  </mergeCells>
  <hyperlinks>
    <hyperlink ref="A4" r:id="rId1" location="fd11-1a10.1" xr:uid="{5F71D8A0-4F0E-4A3A-904C-5C4B034B3C1D}"/>
  </hyperlinks>
  <pageMargins left="0.7" right="0.7" top="0.75" bottom="0.75" header="0.3" footer="0.3"/>
  <pageSetup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479DE97358D43AEB72738EE1F2D08" ma:contentTypeVersion="2" ma:contentTypeDescription="Create a new document." ma:contentTypeScope="" ma:versionID="e084a3b99851304f4f38e77c997b3e73">
  <xsd:schema xmlns:xsd="http://www.w3.org/2001/XMLSchema" xmlns:xs="http://www.w3.org/2001/XMLSchema" xmlns:p="http://schemas.microsoft.com/office/2006/metadata/properties" xmlns:ns1="http://schemas.microsoft.com/sharepoint/v3" xmlns:ns2="a8b72882-1d02-4704-8464-4e9c6e9dc531" targetNamespace="http://schemas.microsoft.com/office/2006/metadata/properties" ma:root="true" ma:fieldsID="e1c1267e1aa6198bcb4d2224473d480d" ns1:_="" ns2:_="">
    <xsd:import namespace="http://schemas.microsoft.com/sharepoint/v3"/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BC766A-D371-481F-8CEE-B1C12C524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b72882-1d02-4704-8464-4e9c6e9dc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29555A-2FD7-41F7-BE28-958592475A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23850-2341-4AA9-AC9D-BADFEE39277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LPA Schedule Tool</vt:lpstr>
      <vt:lpstr>Data</vt:lpstr>
      <vt:lpstr>Curb_Ramps</vt:lpstr>
      <vt:lpstr>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WisDOT</dc:creator>
  <cp:keywords/>
  <dc:description/>
  <cp:lastModifiedBy>Herr, Sara - DOT</cp:lastModifiedBy>
  <cp:revision/>
  <dcterms:created xsi:type="dcterms:W3CDTF">2022-10-05T15:39:43Z</dcterms:created>
  <dcterms:modified xsi:type="dcterms:W3CDTF">2026-07-15T17:12:09Z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0x010100E9B479DE97358D43AEB72738EE1F2D08</vt:lpwstr>
  </property>
</Properties>
</file>