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0" yWindow="1545" windowWidth="12840" windowHeight="8670" activeTab="0"/>
  </bookViews>
  <sheets>
    <sheet name="General Information" sheetId="1" r:id="rId1"/>
    <sheet name="Data Entry" sheetId="2" r:id="rId2"/>
    <sheet name="General Attitudes" sheetId="3" r:id="rId3"/>
    <sheet name="Travel Distance and Time" sheetId="4" r:id="rId4"/>
    <sheet name="Travel Modes" sheetId="5" r:id="rId5"/>
    <sheet name="Issues &amp; Concerns" sheetId="6" r:id="rId6"/>
    <sheet name="PivotTables" sheetId="7" r:id="rId7"/>
    <sheet name="DO NOT MODIFY!! Variables" sheetId="8" r:id="rId8"/>
  </sheets>
  <definedNames>
    <definedName name="Distance">'Data Entry'!$GJ$105:$GJ$110</definedName>
    <definedName name="Encourage">'Data Entry'!$GP$105:$GP$109</definedName>
    <definedName name="Fun">'Data Entry'!$GS$103:$GS$104</definedName>
    <definedName name="Grades">'Data Entry'!$GG$103:$GG$108</definedName>
    <definedName name="Healthy">'Data Entry'!$GS$108:$GS$112</definedName>
    <definedName name="MaleFem">'Data Entry'!#REF!</definedName>
    <definedName name="Mode">'Data Entry'!$GM$103:$GM$106</definedName>
    <definedName name="Time">'Data Entry'!$GM$109:$GM$113</definedName>
    <definedName name="X_Distance">'Data Entry'!$GI$108:$GI$113</definedName>
    <definedName name="X_Encourage">'Data Entry'!$GO$108:$GO$112</definedName>
    <definedName name="X_Fun">'Data Entry'!$GR$103:$GR$107</definedName>
    <definedName name="X_Grades">'Data Entry'!$GF$103:$GF$111</definedName>
    <definedName name="X_Healthy">'Data Entry'!$GR$111:$GR$115</definedName>
    <definedName name="X_MaleFem">'Data Entry'!$GI$103:$GI$104</definedName>
    <definedName name="X_Mode">'Data Entry'!$GL$103:$GL$109</definedName>
    <definedName name="X_Time">'Data Entry'!$GL$112:$GL$116</definedName>
    <definedName name="X_WalkAlone">'Data Entry'!$GF$114:$GF$123</definedName>
    <definedName name="X_YesNo">'Data Entry'!$GI$116:$GI$117</definedName>
    <definedName name="X_YNNsure">'Data Entry'!$GO$103:$GO$105</definedName>
    <definedName name="YesNo">'Data Entry'!$GJ$113:$GJ$114</definedName>
    <definedName name="YNNsure">'Data Entry'!#REF!</definedName>
  </definedNames>
  <calcPr fullCalcOnLoad="1"/>
  <pivotCaches>
    <pivotCache cacheId="1" r:id="rId9"/>
  </pivotCaches>
</workbook>
</file>

<file path=xl/sharedStrings.xml><?xml version="1.0" encoding="utf-8"?>
<sst xmlns="http://schemas.openxmlformats.org/spreadsheetml/2006/main" count="633" uniqueCount="290">
  <si>
    <t>Q1</t>
  </si>
  <si>
    <t>Q2</t>
  </si>
  <si>
    <t>Q3</t>
  </si>
  <si>
    <t>PSHN</t>
  </si>
  <si>
    <t>PTEA</t>
  </si>
  <si>
    <t>PGRA</t>
  </si>
  <si>
    <t>PDATE</t>
  </si>
  <si>
    <t>PZIP</t>
  </si>
  <si>
    <t>Q4</t>
  </si>
  <si>
    <t>Q5</t>
  </si>
  <si>
    <t>Q6a</t>
  </si>
  <si>
    <t>Q6b</t>
  </si>
  <si>
    <t>Q7a</t>
  </si>
  <si>
    <t>Q7b</t>
  </si>
  <si>
    <t>Q8</t>
  </si>
  <si>
    <t>Q9</t>
  </si>
  <si>
    <t>Q9b</t>
  </si>
  <si>
    <t>Q10b</t>
  </si>
  <si>
    <t>Q10c</t>
  </si>
  <si>
    <t>Q10d</t>
  </si>
  <si>
    <t>Q10e</t>
  </si>
  <si>
    <t>Q10f</t>
  </si>
  <si>
    <t>Q10g</t>
  </si>
  <si>
    <t>Q10h</t>
  </si>
  <si>
    <t>Q10i</t>
  </si>
  <si>
    <t>Q10j</t>
  </si>
  <si>
    <t>Q10k</t>
  </si>
  <si>
    <t>Q10l</t>
  </si>
  <si>
    <t>Q10m</t>
  </si>
  <si>
    <t>Q10nt</t>
  </si>
  <si>
    <t>Q10n</t>
  </si>
  <si>
    <t>Q10o</t>
  </si>
  <si>
    <t>Q10ot</t>
  </si>
  <si>
    <t>Q11a</t>
  </si>
  <si>
    <t>Q11b</t>
  </si>
  <si>
    <t>Q11c</t>
  </si>
  <si>
    <t>Q11d</t>
  </si>
  <si>
    <t>Q11e</t>
  </si>
  <si>
    <t>Q11f</t>
  </si>
  <si>
    <t>Q11g</t>
  </si>
  <si>
    <t>Q11h</t>
  </si>
  <si>
    <t>Q11i</t>
  </si>
  <si>
    <t>Q11j</t>
  </si>
  <si>
    <t>Q11k</t>
  </si>
  <si>
    <t>Q11l</t>
  </si>
  <si>
    <t>Q11m</t>
  </si>
  <si>
    <t>Q11n</t>
  </si>
  <si>
    <t>Q11o</t>
  </si>
  <si>
    <t>Q12</t>
  </si>
  <si>
    <t>Q13</t>
  </si>
  <si>
    <t>Q14</t>
  </si>
  <si>
    <t>Q15a</t>
  </si>
  <si>
    <t>Q15b</t>
  </si>
  <si>
    <t>Q16</t>
  </si>
  <si>
    <t>Value</t>
  </si>
  <si>
    <t>Options</t>
  </si>
  <si>
    <t>Variable Option Lists - DO NOT MODIFY!!</t>
  </si>
  <si>
    <t>Grades</t>
  </si>
  <si>
    <t>Option</t>
  </si>
  <si>
    <t>K</t>
  </si>
  <si>
    <t>MaleFem</t>
  </si>
  <si>
    <t>Male</t>
  </si>
  <si>
    <t>Female</t>
  </si>
  <si>
    <t>Distance</t>
  </si>
  <si>
    <t>less than 1/4</t>
  </si>
  <si>
    <t>1/2 to 1</t>
  </si>
  <si>
    <t>1/4 to 1/2</t>
  </si>
  <si>
    <t>1 to 2</t>
  </si>
  <si>
    <t>more than 2</t>
  </si>
  <si>
    <t>Don't Know</t>
  </si>
  <si>
    <t>Mode</t>
  </si>
  <si>
    <t>Walk</t>
  </si>
  <si>
    <t>Bike</t>
  </si>
  <si>
    <t>Carpool</t>
  </si>
  <si>
    <t>Transit</t>
  </si>
  <si>
    <t>Other</t>
  </si>
  <si>
    <t>Time</t>
  </si>
  <si>
    <t>5 to 10</t>
  </si>
  <si>
    <t>11 to 20</t>
  </si>
  <si>
    <t>YesNo</t>
  </si>
  <si>
    <t>Yes</t>
  </si>
  <si>
    <t>No</t>
  </si>
  <si>
    <t>YNNsure</t>
  </si>
  <si>
    <t>Not Sure</t>
  </si>
  <si>
    <t>Encourage</t>
  </si>
  <si>
    <t>Neither</t>
  </si>
  <si>
    <t>Discourage</t>
  </si>
  <si>
    <t>Fun</t>
  </si>
  <si>
    <t>Very Fun</t>
  </si>
  <si>
    <t>Neutral</t>
  </si>
  <si>
    <t>Boring</t>
  </si>
  <si>
    <t>Very Boring</t>
  </si>
  <si>
    <t>Healthy</t>
  </si>
  <si>
    <t>Very Healthy</t>
  </si>
  <si>
    <t>Unhealthy</t>
  </si>
  <si>
    <t>Very Unhealthy</t>
  </si>
  <si>
    <t>Strongly Encourage</t>
  </si>
  <si>
    <t>Strongly Discourage</t>
  </si>
  <si>
    <t>School Bus</t>
  </si>
  <si>
    <t>Family Vehicle</t>
  </si>
  <si>
    <t>School Name</t>
  </si>
  <si>
    <t>School Zip Code</t>
  </si>
  <si>
    <t>Dates Survey Administered</t>
  </si>
  <si>
    <t>Survey Methods Used</t>
  </si>
  <si>
    <t>Pdates</t>
  </si>
  <si>
    <t>Q10a</t>
  </si>
  <si>
    <t>Q10n_text</t>
  </si>
  <si>
    <t>Q10m_text</t>
  </si>
  <si>
    <t>Q11walk</t>
  </si>
  <si>
    <t>WalkAlone</t>
  </si>
  <si>
    <t>None</t>
  </si>
  <si>
    <t>Permission</t>
  </si>
  <si>
    <t>Walk Alone</t>
  </si>
  <si>
    <t>Grand Total</t>
  </si>
  <si>
    <t>Total</t>
  </si>
  <si>
    <t>(blank)</t>
  </si>
  <si>
    <t>Gender</t>
  </si>
  <si>
    <t>Number</t>
  </si>
  <si>
    <t>Zip Code</t>
  </si>
  <si>
    <t>Arrival Mode</t>
  </si>
  <si>
    <t>Departure Mode</t>
  </si>
  <si>
    <t>AM Travel Time</t>
  </si>
  <si>
    <t>PM Travel Time</t>
  </si>
  <si>
    <t>School Encouragement</t>
  </si>
  <si>
    <t>Education</t>
  </si>
  <si>
    <t>Education (Spouse)</t>
  </si>
  <si>
    <t>How Much Fun</t>
  </si>
  <si>
    <t>How Healthy</t>
  </si>
  <si>
    <t>Other2</t>
  </si>
  <si>
    <t>Distance to School</t>
  </si>
  <si>
    <t>Convenience</t>
  </si>
  <si>
    <t>Extracurricular Activities</t>
  </si>
  <si>
    <t>Traffic Speed</t>
  </si>
  <si>
    <t>Traffic Volume</t>
  </si>
  <si>
    <t>Adult Co-walker</t>
  </si>
  <si>
    <t>Intersection Safety</t>
  </si>
  <si>
    <t>Crossing Guards</t>
  </si>
  <si>
    <t>Violence or Crime</t>
  </si>
  <si>
    <t>Weather or Climate</t>
  </si>
  <si>
    <t>Other_Description</t>
  </si>
  <si>
    <t>Other2_Description</t>
  </si>
  <si>
    <t>Already Walks or Bikes</t>
  </si>
  <si>
    <t>Distance_Allow</t>
  </si>
  <si>
    <t>Convenience_Allow</t>
  </si>
  <si>
    <t>Time_Allow</t>
  </si>
  <si>
    <t>Extracurricular_Allow</t>
  </si>
  <si>
    <t>Traffic Speed_Allow</t>
  </si>
  <si>
    <t>Traffic Volume_Allow</t>
  </si>
  <si>
    <t>Adult_Allow</t>
  </si>
  <si>
    <t>Facilities</t>
  </si>
  <si>
    <t>Facilities_Allow</t>
  </si>
  <si>
    <t>Intersection Safety_Allow</t>
  </si>
  <si>
    <t>Crossing Guard_Allow</t>
  </si>
  <si>
    <t>Violence or Crime_Allow</t>
  </si>
  <si>
    <t>Weather or Crime_Allow</t>
  </si>
  <si>
    <t>Other_Allow</t>
  </si>
  <si>
    <t>Other2_Allow</t>
  </si>
  <si>
    <t>Count of ID</t>
  </si>
  <si>
    <t>Q5_a</t>
  </si>
  <si>
    <t>Q5_b</t>
  </si>
  <si>
    <t>Q5_c</t>
  </si>
  <si>
    <t>Q5_d</t>
  </si>
  <si>
    <t>Q5_e</t>
  </si>
  <si>
    <t>Q5_f</t>
  </si>
  <si>
    <t>Q6a_a</t>
  </si>
  <si>
    <t>Q6a_b</t>
  </si>
  <si>
    <t>Q6a_c</t>
  </si>
  <si>
    <t>Q6a_d</t>
  </si>
  <si>
    <t>Q6a_e</t>
  </si>
  <si>
    <t>Q6a_f</t>
  </si>
  <si>
    <t>Q6a_g</t>
  </si>
  <si>
    <t>Q6b_a</t>
  </si>
  <si>
    <t>Q6b_b</t>
  </si>
  <si>
    <t>Q6b_c</t>
  </si>
  <si>
    <t>Q6b_d</t>
  </si>
  <si>
    <t>Q6b_e</t>
  </si>
  <si>
    <t>Q6b_f</t>
  </si>
  <si>
    <t>Q6b_g</t>
  </si>
  <si>
    <t>Q7a_a</t>
  </si>
  <si>
    <t>Q7a_b</t>
  </si>
  <si>
    <t>Q7a_c</t>
  </si>
  <si>
    <t>Q7a_d</t>
  </si>
  <si>
    <t>Q7a_e</t>
  </si>
  <si>
    <t>Q7b_a</t>
  </si>
  <si>
    <t>Q7b_b</t>
  </si>
  <si>
    <t>Q7b_c</t>
  </si>
  <si>
    <t>Q7b_d</t>
  </si>
  <si>
    <t>Q7b_e</t>
  </si>
  <si>
    <t>Q8_y</t>
  </si>
  <si>
    <t>Q8_n</t>
  </si>
  <si>
    <t>Q9_n</t>
  </si>
  <si>
    <t>Q12_a</t>
  </si>
  <si>
    <t>Q12_b</t>
  </si>
  <si>
    <t>Q12_c</t>
  </si>
  <si>
    <t>Q12_d</t>
  </si>
  <si>
    <t>Q12_e</t>
  </si>
  <si>
    <t>Q13_a</t>
  </si>
  <si>
    <t>Q13_b</t>
  </si>
  <si>
    <t>Q13_c</t>
  </si>
  <si>
    <t>Q13_d</t>
  </si>
  <si>
    <t>Q13_e</t>
  </si>
  <si>
    <t>Q14_a</t>
  </si>
  <si>
    <t>Q14_b</t>
  </si>
  <si>
    <t>Q14_c</t>
  </si>
  <si>
    <t>Q14_d</t>
  </si>
  <si>
    <t>Q14_e</t>
  </si>
  <si>
    <t>n=</t>
  </si>
  <si>
    <t>Travel Mode from School</t>
  </si>
  <si>
    <t>To School</t>
  </si>
  <si>
    <t>From School</t>
  </si>
  <si>
    <t>Travel Mode to School</t>
  </si>
  <si>
    <t>Travel Modes To and From School (Reported by Parents)</t>
  </si>
  <si>
    <t>Less than 1/4 mile</t>
  </si>
  <si>
    <t>1/4 mile up to 1/2 mile</t>
  </si>
  <si>
    <t>1/2 mile up to 1 mile</t>
  </si>
  <si>
    <t>1 mile up to 2 miles</t>
  </si>
  <si>
    <t>More than 2 miles</t>
  </si>
  <si>
    <t>Don't know</t>
  </si>
  <si>
    <t>n</t>
  </si>
  <si>
    <t>Q9_gk</t>
  </si>
  <si>
    <t>Q9_g1</t>
  </si>
  <si>
    <t>Q9_g2</t>
  </si>
  <si>
    <t>Q9_g3</t>
  </si>
  <si>
    <t>Q9_g4</t>
  </si>
  <si>
    <t>Q9_g5</t>
  </si>
  <si>
    <t>Q9_g6</t>
  </si>
  <si>
    <t>Q9_g7</t>
  </si>
  <si>
    <t>Q9_g8</t>
  </si>
  <si>
    <t>8th</t>
  </si>
  <si>
    <t>1st</t>
  </si>
  <si>
    <t>2nd</t>
  </si>
  <si>
    <t>3rd</t>
  </si>
  <si>
    <t>4th</t>
  </si>
  <si>
    <t>5th</t>
  </si>
  <si>
    <t>6th</t>
  </si>
  <si>
    <t>7th</t>
  </si>
  <si>
    <t>Never</t>
  </si>
  <si>
    <t>Q10mt</t>
  </si>
  <si>
    <t>AC</t>
  </si>
  <si>
    <t>AE</t>
  </si>
  <si>
    <t>Driving Convenience</t>
  </si>
  <si>
    <t>Q11 YES</t>
  </si>
  <si>
    <t>VOID</t>
  </si>
  <si>
    <t>Adults to walk with</t>
  </si>
  <si>
    <t>Sidewalks and Pathways</t>
  </si>
  <si>
    <t>Issue affects travel decision</t>
  </si>
  <si>
    <t>Change might affect travel decision</t>
  </si>
  <si>
    <t>Sidewalks &amp; Pathways</t>
  </si>
  <si>
    <t>Adults to Walk With</t>
  </si>
  <si>
    <t>number</t>
  </si>
  <si>
    <t>percent</t>
  </si>
  <si>
    <t>Issue</t>
  </si>
  <si>
    <t>number of surveys</t>
  </si>
  <si>
    <t>Q2_a</t>
  </si>
  <si>
    <t>Q2_b</t>
  </si>
  <si>
    <t>Q1_1</t>
  </si>
  <si>
    <t>Q1_k</t>
  </si>
  <si>
    <t>Q1_2</t>
  </si>
  <si>
    <t>Q1_8</t>
  </si>
  <si>
    <t>Q1_3</t>
  </si>
  <si>
    <t>Q1_4</t>
  </si>
  <si>
    <t>Q1_5</t>
  </si>
  <si>
    <t>Q1_6</t>
  </si>
  <si>
    <t>Q1_7</t>
  </si>
  <si>
    <t>Distance from Home to School</t>
  </si>
  <si>
    <t>Less than 5 minutes</t>
  </si>
  <si>
    <t>5 - 10 minutes</t>
  </si>
  <si>
    <t>11 - 20 minutes</t>
  </si>
  <si>
    <t>More than 20 minutes</t>
  </si>
  <si>
    <t xml:space="preserve">Less than 5 minutes </t>
  </si>
  <si>
    <t>Don't Know/Not Sure</t>
  </si>
  <si>
    <t>Reported Travel Times To and From School</t>
  </si>
  <si>
    <t>Survey Information</t>
  </si>
  <si>
    <t>Number of Surveys Distributed</t>
  </si>
  <si>
    <t>Number of Surveys Returned</t>
  </si>
  <si>
    <t>Survey Response Rate</t>
  </si>
  <si>
    <t>Grade Level</t>
  </si>
  <si>
    <t>Child Information</t>
  </si>
  <si>
    <t>Number of Children</t>
  </si>
  <si>
    <t>Percent</t>
  </si>
  <si>
    <t>Percentage of Children who have asked parents for permission to walk or bike to/from school in last year:</t>
  </si>
  <si>
    <t>more than 20 min</t>
  </si>
  <si>
    <t>less than 5 min</t>
  </si>
  <si>
    <t>PCOUNT</t>
  </si>
  <si>
    <t>PGRADE</t>
  </si>
  <si>
    <t>PSURVID</t>
  </si>
  <si>
    <t>xxxx</t>
  </si>
  <si>
    <t>(Note: options described in Survey Forms Instructions)</t>
  </si>
  <si>
    <t>WARNING</t>
  </si>
  <si>
    <t>DO NOT MODIFY!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</si>
</sst>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2"/>
    </font>
    <font>
      <b/>
      <sz val="12"/>
      <name val="Arial"/>
      <family val="2"/>
    </font>
    <font>
      <sz val="10.75"/>
      <name val="Arial"/>
      <family val="0"/>
    </font>
    <font>
      <sz val="10.25"/>
      <name val="Arial"/>
      <family val="2"/>
    </font>
    <font>
      <sz val="14.75"/>
      <name val="Arial"/>
      <family val="0"/>
    </font>
    <font>
      <sz val="12"/>
      <name val="Arial"/>
      <family val="0"/>
    </font>
    <font>
      <b/>
      <sz val="22.25"/>
      <name val="Arial"/>
      <family val="0"/>
    </font>
    <font>
      <sz val="18.75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sz val="8.25"/>
      <name val="Arial"/>
      <family val="2"/>
    </font>
    <font>
      <sz val="18.25"/>
      <name val="Arial"/>
      <family val="0"/>
    </font>
    <font>
      <sz val="9.75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5.25"/>
      <name val="Arial"/>
      <family val="0"/>
    </font>
    <font>
      <sz val="8"/>
      <name val="Arial"/>
      <family val="2"/>
    </font>
    <font>
      <b/>
      <sz val="10.25"/>
      <name val="Arial"/>
      <family val="0"/>
    </font>
    <font>
      <sz val="8.75"/>
      <name val="Arial"/>
      <family val="0"/>
    </font>
    <font>
      <sz val="9"/>
      <name val="Arial"/>
      <family val="2"/>
    </font>
    <font>
      <b/>
      <sz val="15.5"/>
      <name val="Arial"/>
      <family val="0"/>
    </font>
    <font>
      <sz val="9.5"/>
      <name val="Arial"/>
      <family val="2"/>
    </font>
    <font>
      <sz val="10.5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/>
    </xf>
    <xf numFmtId="14" fontId="0" fillId="2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2" borderId="6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>
      <alignment/>
    </xf>
    <xf numFmtId="9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Grades When Parents Will Allow Child to Walk or Bike Alone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Entry'!$DI$4:$DR$4</c:f>
              <c:strCache>
                <c:ptCount val="10"/>
                <c:pt idx="0">
                  <c:v>K</c:v>
                </c:pt>
                <c:pt idx="1">
                  <c:v>1st</c:v>
                </c:pt>
                <c:pt idx="2">
                  <c:v>2nd</c:v>
                </c:pt>
                <c:pt idx="3">
                  <c:v>3rd</c:v>
                </c:pt>
                <c:pt idx="4">
                  <c:v>4th</c:v>
                </c:pt>
                <c:pt idx="5">
                  <c:v>5th</c:v>
                </c:pt>
                <c:pt idx="6">
                  <c:v>6th</c:v>
                </c:pt>
                <c:pt idx="7">
                  <c:v>7th</c:v>
                </c:pt>
                <c:pt idx="8">
                  <c:v>8th</c:v>
                </c:pt>
                <c:pt idx="9">
                  <c:v>Never</c:v>
                </c:pt>
              </c:strCache>
            </c:strRef>
          </c:cat>
          <c:val>
            <c:numRef>
              <c:f>'Data Entry'!$DI$6:$DR$6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2538429"/>
        <c:axId val="22845862"/>
      </c:barChart>
      <c:catAx>
        <c:axId val="253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45862"/>
        <c:crosses val="autoZero"/>
        <c:auto val="1"/>
        <c:lblOffset val="100"/>
        <c:noMultiLvlLbl val="0"/>
      </c:catAx>
      <c:valAx>
        <c:axId val="2284586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From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Entry'!$CZ$5:$DD$5</c:f>
              <c:numCache>
                <c:ptCount val="5"/>
                <c:pt idx="0">
                  <c:v>25</c:v>
                </c:pt>
                <c:pt idx="1">
                  <c:v>24</c:v>
                </c:pt>
                <c:pt idx="2">
                  <c:v>20</c:v>
                </c:pt>
                <c:pt idx="3">
                  <c:v>26</c:v>
                </c:pt>
                <c:pt idx="4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From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Entry'!$CZ$6:$DD$6</c:f>
              <c:numCache>
                <c:ptCount val="5"/>
                <c:pt idx="0">
                  <c:v>0.2403846153846154</c:v>
                </c:pt>
                <c:pt idx="1">
                  <c:v>0.23076923076923078</c:v>
                </c:pt>
                <c:pt idx="2">
                  <c:v>0.19230769230769232</c:v>
                </c:pt>
                <c:pt idx="3">
                  <c:v>0.25</c:v>
                </c:pt>
                <c:pt idx="4">
                  <c:v>0.08653846153846154</c:v>
                </c:pt>
              </c:numCache>
            </c:numRef>
          </c:val>
        </c:ser>
        <c:gapWidth val="100"/>
        <c:axId val="19759635"/>
        <c:axId val="43618988"/>
      </c:barChart>
      <c:catAx>
        <c:axId val="1975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759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Parent-Reported Travel Mode from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Entry'!$CL$5:$CR$5</c:f>
              <c:numCache>
                <c:ptCount val="7"/>
                <c:pt idx="0">
                  <c:v>12</c:v>
                </c:pt>
                <c:pt idx="1">
                  <c:v>7</c:v>
                </c:pt>
                <c:pt idx="2">
                  <c:v>24</c:v>
                </c:pt>
                <c:pt idx="3">
                  <c:v>26</c:v>
                </c:pt>
                <c:pt idx="4">
                  <c:v>16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Travel Mode from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Entry'!$CL$6:$CR$6</c:f>
              <c:numCache>
                <c:ptCount val="7"/>
                <c:pt idx="0">
                  <c:v>0.11538461538461539</c:v>
                </c:pt>
                <c:pt idx="1">
                  <c:v>0.0673076923076923</c:v>
                </c:pt>
                <c:pt idx="2">
                  <c:v>0.23076923076923078</c:v>
                </c:pt>
                <c:pt idx="3">
                  <c:v>0.25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0.08653846153846154</c:v>
                </c:pt>
              </c:numCache>
            </c:numRef>
          </c:val>
        </c:ser>
        <c:gapWidth val="20"/>
        <c:axId val="57026573"/>
        <c:axId val="43477110"/>
      </c:barChart>
      <c:catAx>
        <c:axId val="5702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77110"/>
        <c:crosses val="autoZero"/>
        <c:auto val="1"/>
        <c:lblOffset val="100"/>
        <c:noMultiLvlLbl val="0"/>
      </c:catAx>
      <c:valAx>
        <c:axId val="434771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7026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Parent-Reported Travel Mode to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Entry'!$CD$4:$CJ$4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Entry'!$CD$5:$CJ$5</c:f>
              <c:numCache>
                <c:ptCount val="7"/>
                <c:pt idx="0">
                  <c:v>14</c:v>
                </c:pt>
                <c:pt idx="1">
                  <c:v>10</c:v>
                </c:pt>
                <c:pt idx="2">
                  <c:v>22</c:v>
                </c:pt>
                <c:pt idx="3">
                  <c:v>22</c:v>
                </c:pt>
                <c:pt idx="4">
                  <c:v>16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Parent-Reported Travel Mode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Entry'!$CD$4:$CJ$4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Entry'!$CD$6:$CJ$6</c:f>
              <c:numCache>
                <c:ptCount val="7"/>
                <c:pt idx="0">
                  <c:v>0.1346153846153846</c:v>
                </c:pt>
                <c:pt idx="1">
                  <c:v>0.09615384615384616</c:v>
                </c:pt>
                <c:pt idx="2">
                  <c:v>0.21153846153846154</c:v>
                </c:pt>
                <c:pt idx="3">
                  <c:v>0.21153846153846154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0.09615384615384616</c:v>
                </c:pt>
              </c:numCache>
            </c:numRef>
          </c:val>
        </c:ser>
        <c:gapWidth val="20"/>
        <c:axId val="55749671"/>
        <c:axId val="31984992"/>
      </c:barChart>
      <c:catAx>
        <c:axId val="5574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84992"/>
        <c:crosses val="autoZero"/>
        <c:auto val="1"/>
        <c:lblOffset val="100"/>
        <c:noMultiLvlLbl val="0"/>
      </c:catAx>
      <c:valAx>
        <c:axId val="319849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5749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Travel Modes To and From School
 (Parent-Reported)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25"/>
          <c:w val="0.87025"/>
          <c:h val="0.659"/>
        </c:manualLayout>
      </c:layout>
      <c:barChart>
        <c:barDir val="col"/>
        <c:grouping val="clustered"/>
        <c:varyColors val="0"/>
        <c:ser>
          <c:idx val="0"/>
          <c:order val="0"/>
          <c:tx>
            <c:v>To School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Entry'!$CD$6:$CJ$6</c:f>
              <c:numCache>
                <c:ptCount val="7"/>
                <c:pt idx="0">
                  <c:v>0.1346153846153846</c:v>
                </c:pt>
                <c:pt idx="1">
                  <c:v>0.09615384615384616</c:v>
                </c:pt>
                <c:pt idx="2">
                  <c:v>0.21153846153846154</c:v>
                </c:pt>
                <c:pt idx="3">
                  <c:v>0.21153846153846154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0.09615384615384616</c:v>
                </c:pt>
              </c:numCache>
            </c:numRef>
          </c:val>
        </c:ser>
        <c:ser>
          <c:idx val="1"/>
          <c:order val="1"/>
          <c:tx>
            <c:v>From School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Entry'!$CL$4:$CR$4</c:f>
              <c:strCache>
                <c:ptCount val="7"/>
                <c:pt idx="0">
                  <c:v>Walk</c:v>
                </c:pt>
                <c:pt idx="1">
                  <c:v>Bike</c:v>
                </c:pt>
                <c:pt idx="2">
                  <c:v>School Bus</c:v>
                </c:pt>
                <c:pt idx="3">
                  <c:v>Family Vehicle</c:v>
                </c:pt>
                <c:pt idx="4">
                  <c:v>Carpool</c:v>
                </c:pt>
                <c:pt idx="5">
                  <c:v>Transit</c:v>
                </c:pt>
                <c:pt idx="6">
                  <c:v>Other</c:v>
                </c:pt>
              </c:strCache>
            </c:strRef>
          </c:cat>
          <c:val>
            <c:numRef>
              <c:f>'Data Entry'!$CL$6:$CR$6</c:f>
              <c:numCache>
                <c:ptCount val="7"/>
                <c:pt idx="0">
                  <c:v>0.11538461538461539</c:v>
                </c:pt>
                <c:pt idx="1">
                  <c:v>0.0673076923076923</c:v>
                </c:pt>
                <c:pt idx="2">
                  <c:v>0.23076923076923078</c:v>
                </c:pt>
                <c:pt idx="3">
                  <c:v>0.25</c:v>
                </c:pt>
                <c:pt idx="4">
                  <c:v>0.15384615384615385</c:v>
                </c:pt>
                <c:pt idx="5">
                  <c:v>0.09615384615384616</c:v>
                </c:pt>
                <c:pt idx="6">
                  <c:v>0.08653846153846154</c:v>
                </c:pt>
              </c:numCache>
            </c:numRef>
          </c:val>
        </c:ser>
        <c:gapWidth val="20"/>
        <c:axId val="19429473"/>
        <c:axId val="40647530"/>
      </c:barChart>
      <c:catAx>
        <c:axId val="19429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 val="autoZero"/>
        <c:auto val="1"/>
        <c:lblOffset val="100"/>
        <c:noMultiLvlLbl val="0"/>
      </c:catAx>
      <c:valAx>
        <c:axId val="40647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294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9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"/>
                <a:ea typeface="Arial"/>
                <a:cs typeface="Arial"/>
              </a:rPr>
              <a:t>Issues Affecting School Travel Decisions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Percent of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64675"/>
                  </a:gs>
                </a:gsLst>
                <a:lin ang="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6172F"/>
                  </a:gs>
                </a:gsLst>
                <a:lin ang="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575"/>
                  </a:gs>
                </a:gsLst>
                <a:lin ang="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660066"/>
                  </a:gs>
                  <a:gs pos="100000">
                    <a:srgbClr val="2F002F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8080"/>
                  </a:gs>
                  <a:gs pos="100000">
                    <a:srgbClr val="753B3B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66CC"/>
                  </a:gs>
                  <a:gs pos="100000">
                    <a:srgbClr val="002F5E"/>
                  </a:gs>
                </a:gsLst>
                <a:lin ang="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003B"/>
                  </a:gs>
                </a:gsLst>
                <a:lin ang="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00FF"/>
                  </a:gs>
                  <a:gs pos="100000">
                    <a:srgbClr val="750075"/>
                  </a:gs>
                </a:gsLst>
                <a:lin ang="0" scaled="1"/>
              </a:grad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757500"/>
                  </a:gs>
                </a:gsLst>
                <a:lin ang="0" scaled="1"/>
              </a:gradFill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0.5096153846153846</c:v>
                </c:pt>
                <c:pt idx="2">
                  <c:v>0.5480769230769231</c:v>
                </c:pt>
                <c:pt idx="3">
                  <c:v>0.5192307692307693</c:v>
                </c:pt>
                <c:pt idx="4">
                  <c:v>0.5096153846153846</c:v>
                </c:pt>
                <c:pt idx="5">
                  <c:v>0.5</c:v>
                </c:pt>
                <c:pt idx="6">
                  <c:v>0.4519230769230769</c:v>
                </c:pt>
                <c:pt idx="7">
                  <c:v>0.4807692307692308</c:v>
                </c:pt>
                <c:pt idx="8">
                  <c:v>0.5192307692307693</c:v>
                </c:pt>
                <c:pt idx="9">
                  <c:v>0.375</c:v>
                </c:pt>
                <c:pt idx="10">
                  <c:v>0.47115384615384615</c:v>
                </c:pt>
                <c:pt idx="11">
                  <c:v>0.3269230769230769</c:v>
                </c:pt>
              </c:numCache>
            </c:numRef>
          </c:val>
        </c:ser>
        <c:gapWidth val="20"/>
        <c:axId val="30283451"/>
        <c:axId val="4115604"/>
      </c:bar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1"/>
        <c:lblOffset val="100"/>
        <c:noMultiLvlLbl val="0"/>
      </c:catAx>
      <c:valAx>
        <c:axId val="41156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Opportunities to Affect School Travel Decisions</a:t>
            </a:r>
          </a:p>
        </c:rich>
      </c:tx>
      <c:layout>
        <c:manualLayout>
          <c:xMode val="factor"/>
          <c:yMode val="factor"/>
          <c:x val="-0.008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5925"/>
          <c:w val="0.76425"/>
          <c:h val="0.825"/>
        </c:manualLayout>
      </c:layout>
      <c:barChart>
        <c:barDir val="bar"/>
        <c:grouping val="clustered"/>
        <c:varyColors val="1"/>
        <c:ser>
          <c:idx val="1"/>
          <c:order val="0"/>
          <c:tx>
            <c:v>Change might affect decision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Entry'!$EN$6:$EY$6</c:f>
              <c:numCache>
                <c:ptCount val="12"/>
                <c:pt idx="0">
                  <c:v>0.32075471698113206</c:v>
                </c:pt>
                <c:pt idx="1">
                  <c:v>0.2169811320754717</c:v>
                </c:pt>
                <c:pt idx="2">
                  <c:v>0.24528301886792453</c:v>
                </c:pt>
                <c:pt idx="3">
                  <c:v>0.27358490566037735</c:v>
                </c:pt>
                <c:pt idx="4">
                  <c:v>0.3490566037735849</c:v>
                </c:pt>
                <c:pt idx="5">
                  <c:v>0.3018867924528302</c:v>
                </c:pt>
                <c:pt idx="6">
                  <c:v>0.44339622641509435</c:v>
                </c:pt>
                <c:pt idx="7">
                  <c:v>0.1792452830188679</c:v>
                </c:pt>
                <c:pt idx="8">
                  <c:v>0.42452830188679247</c:v>
                </c:pt>
                <c:pt idx="9">
                  <c:v>0.2641509433962264</c:v>
                </c:pt>
                <c:pt idx="10">
                  <c:v>0.2641509433962264</c:v>
                </c:pt>
                <c:pt idx="11">
                  <c:v>0.3018867924528302</c:v>
                </c:pt>
              </c:numCache>
            </c:numRef>
          </c:val>
        </c:ser>
        <c:ser>
          <c:idx val="0"/>
          <c:order val="1"/>
          <c:tx>
            <c:v>Issue affects school travel decision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0.49056603773584906</c:v>
                </c:pt>
                <c:pt idx="2">
                  <c:v>0.5566037735849056</c:v>
                </c:pt>
                <c:pt idx="3">
                  <c:v>0.5188679245283019</c:v>
                </c:pt>
                <c:pt idx="4">
                  <c:v>0.49056603773584906</c:v>
                </c:pt>
                <c:pt idx="5">
                  <c:v>0.4811320754716981</c:v>
                </c:pt>
                <c:pt idx="6">
                  <c:v>0.46226415094339623</c:v>
                </c:pt>
                <c:pt idx="7">
                  <c:v>0.4811320754716981</c:v>
                </c:pt>
                <c:pt idx="8">
                  <c:v>0.5</c:v>
                </c:pt>
                <c:pt idx="9">
                  <c:v>0.36792452830188677</c:v>
                </c:pt>
                <c:pt idx="10">
                  <c:v>0.46226415094339623</c:v>
                </c:pt>
                <c:pt idx="11">
                  <c:v>0.32075471698113206</c:v>
                </c:pt>
              </c:numCache>
            </c:numRef>
          </c:val>
        </c:ser>
        <c:gapWidth val="50"/>
        <c:axId val="37040437"/>
        <c:axId val="64928478"/>
      </c:barChart>
      <c:catAx>
        <c:axId val="3704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auto val="1"/>
        <c:lblOffset val="100"/>
        <c:noMultiLvlLbl val="0"/>
      </c:catAx>
      <c:valAx>
        <c:axId val="64928478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905"/>
          <c:w val="0.20325"/>
          <c:h val="0.1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Opportunities to Affect School Travel Decisions</a:t>
            </a:r>
          </a:p>
        </c:rich>
      </c:tx>
      <c:layout>
        <c:manualLayout>
          <c:xMode val="factor"/>
          <c:yMode val="factor"/>
          <c:x val="-0.0092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97"/>
          <c:w val="0.822"/>
          <c:h val="0.78675"/>
        </c:manualLayout>
      </c:layout>
      <c:barChart>
        <c:barDir val="col"/>
        <c:grouping val="clustered"/>
        <c:varyColors val="1"/>
        <c:ser>
          <c:idx val="0"/>
          <c:order val="0"/>
          <c:tx>
            <c:v>Issue affects school travel decision</c:v>
          </c:tx>
          <c:spPr>
            <a:gradFill rotWithShape="1">
              <a:gsLst>
                <a:gs pos="0">
                  <a:srgbClr val="FF8080"/>
                </a:gs>
                <a:gs pos="100000">
                  <a:srgbClr val="753B3B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0.5096153846153846</c:v>
                </c:pt>
                <c:pt idx="2">
                  <c:v>0.5480769230769231</c:v>
                </c:pt>
                <c:pt idx="3">
                  <c:v>0.5192307692307693</c:v>
                </c:pt>
                <c:pt idx="4">
                  <c:v>0.5096153846153846</c:v>
                </c:pt>
                <c:pt idx="5">
                  <c:v>0.5</c:v>
                </c:pt>
                <c:pt idx="6">
                  <c:v>0.4519230769230769</c:v>
                </c:pt>
                <c:pt idx="7">
                  <c:v>0.4807692307692308</c:v>
                </c:pt>
                <c:pt idx="8">
                  <c:v>0.5192307692307693</c:v>
                </c:pt>
                <c:pt idx="9">
                  <c:v>0.375</c:v>
                </c:pt>
                <c:pt idx="10">
                  <c:v>0.47115384615384615</c:v>
                </c:pt>
                <c:pt idx="11">
                  <c:v>0.3269230769230769</c:v>
                </c:pt>
              </c:numCache>
            </c:numRef>
          </c:val>
        </c:ser>
        <c:ser>
          <c:idx val="1"/>
          <c:order val="1"/>
          <c:tx>
            <c:v>Change might affect decision</c:v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Entry'!$EN$6:$EY$6</c:f>
              <c:numCache>
                <c:ptCount val="12"/>
                <c:pt idx="0">
                  <c:v>0.33653846153846156</c:v>
                </c:pt>
                <c:pt idx="1">
                  <c:v>0.22115384615384615</c:v>
                </c:pt>
                <c:pt idx="2">
                  <c:v>0.25</c:v>
                </c:pt>
                <c:pt idx="3">
                  <c:v>0.27884615384615385</c:v>
                </c:pt>
                <c:pt idx="4">
                  <c:v>0.36538461538461536</c:v>
                </c:pt>
                <c:pt idx="5">
                  <c:v>0.3173076923076923</c:v>
                </c:pt>
                <c:pt idx="6">
                  <c:v>0.4519230769230769</c:v>
                </c:pt>
                <c:pt idx="7">
                  <c:v>0.19230769230769232</c:v>
                </c:pt>
                <c:pt idx="8">
                  <c:v>0.4423076923076923</c:v>
                </c:pt>
                <c:pt idx="9">
                  <c:v>0.2692307692307692</c:v>
                </c:pt>
                <c:pt idx="10">
                  <c:v>0.2692307692307692</c:v>
                </c:pt>
                <c:pt idx="11">
                  <c:v>0.3076923076923077</c:v>
                </c:pt>
              </c:numCache>
            </c:numRef>
          </c:val>
        </c:ser>
        <c:gapWidth val="50"/>
        <c:axId val="47485391"/>
        <c:axId val="24715336"/>
      </c:bar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1"/>
        <c:lblOffset val="100"/>
        <c:noMultiLvlLbl val="0"/>
      </c:catAx>
      <c:valAx>
        <c:axId val="247153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43425"/>
          <c:w val="0.15375"/>
          <c:h val="0.17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School Attitude Towards Walking and Biking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Entry'!$FE$4:$FI$4</c:f>
              <c:strCache>
                <c:ptCount val="5"/>
                <c:pt idx="0">
                  <c:v>Strongly Encourage</c:v>
                </c:pt>
                <c:pt idx="1">
                  <c:v>Encourage</c:v>
                </c:pt>
                <c:pt idx="2">
                  <c:v>Neither</c:v>
                </c:pt>
                <c:pt idx="3">
                  <c:v>Discourage</c:v>
                </c:pt>
                <c:pt idx="4">
                  <c:v>Strongly Discourage</c:v>
                </c:pt>
              </c:strCache>
            </c:strRef>
          </c:cat>
          <c:val>
            <c:numRef>
              <c:f>'Data Entry'!$FE$6:$FI$6</c:f>
              <c:numCache>
                <c:ptCount val="5"/>
                <c:pt idx="0">
                  <c:v>0.08653846153846154</c:v>
                </c:pt>
                <c:pt idx="1">
                  <c:v>0.1346153846153846</c:v>
                </c:pt>
                <c:pt idx="2">
                  <c:v>0.28846153846153844</c:v>
                </c:pt>
                <c:pt idx="3">
                  <c:v>0.36538461538461536</c:v>
                </c:pt>
                <c:pt idx="4">
                  <c:v>0.125</c:v>
                </c:pt>
              </c:numCache>
            </c:numRef>
          </c:val>
        </c:ser>
        <c:gapWidth val="30"/>
        <c:axId val="4286167"/>
        <c:axId val="38575504"/>
      </c:barChart>
      <c:catAx>
        <c:axId val="4286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5504"/>
        <c:crosses val="autoZero"/>
        <c:auto val="1"/>
        <c:lblOffset val="100"/>
        <c:noMultiLvlLbl val="0"/>
      </c:catAx>
      <c:valAx>
        <c:axId val="385755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Issues Affecting School Travel Decisions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v>Percent of Respondents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Entry'!$DT$4:$EE$4</c:f>
              <c:strCache>
                <c:ptCount val="12"/>
                <c:pt idx="0">
                  <c:v>Distance</c:v>
                </c:pt>
                <c:pt idx="1">
                  <c:v>Driving Convenience</c:v>
                </c:pt>
                <c:pt idx="2">
                  <c:v>Time</c:v>
                </c:pt>
                <c:pt idx="3">
                  <c:v>Extracurricular Activities</c:v>
                </c:pt>
                <c:pt idx="4">
                  <c:v>Traffic Speed</c:v>
                </c:pt>
                <c:pt idx="5">
                  <c:v>Traffic Volume</c:v>
                </c:pt>
                <c:pt idx="6">
                  <c:v>Adults to walk with</c:v>
                </c:pt>
                <c:pt idx="7">
                  <c:v>Sidewalks and Pathways</c:v>
                </c:pt>
                <c:pt idx="8">
                  <c:v>Intersection Safety</c:v>
                </c:pt>
                <c:pt idx="9">
                  <c:v>Crossing Guards</c:v>
                </c:pt>
                <c:pt idx="10">
                  <c:v>Violence or Crime</c:v>
                </c:pt>
                <c:pt idx="11">
                  <c:v>Weather or Climate</c:v>
                </c:pt>
              </c:strCache>
            </c:strRef>
          </c:cat>
          <c:val>
            <c:numRef>
              <c:f>'Data Entry'!$DT$6:$EE$6</c:f>
              <c:numCache>
                <c:ptCount val="12"/>
                <c:pt idx="0">
                  <c:v>0.5</c:v>
                </c:pt>
                <c:pt idx="1">
                  <c:v>0.49056603773584906</c:v>
                </c:pt>
                <c:pt idx="2">
                  <c:v>0.5566037735849056</c:v>
                </c:pt>
                <c:pt idx="3">
                  <c:v>0.5188679245283019</c:v>
                </c:pt>
                <c:pt idx="4">
                  <c:v>0.49056603773584906</c:v>
                </c:pt>
                <c:pt idx="5">
                  <c:v>0.4811320754716981</c:v>
                </c:pt>
                <c:pt idx="6">
                  <c:v>0.46226415094339623</c:v>
                </c:pt>
                <c:pt idx="7">
                  <c:v>0.4811320754716981</c:v>
                </c:pt>
                <c:pt idx="8">
                  <c:v>0.5</c:v>
                </c:pt>
                <c:pt idx="9">
                  <c:v>0.36792452830188677</c:v>
                </c:pt>
                <c:pt idx="10">
                  <c:v>0.46226415094339623</c:v>
                </c:pt>
                <c:pt idx="11">
                  <c:v>0.32075471698113206</c:v>
                </c:pt>
              </c:numCache>
            </c:numRef>
          </c:val>
        </c:ser>
        <c:gapWidth val="20"/>
        <c:axId val="21111433"/>
        <c:axId val="55785170"/>
      </c:barChart>
      <c:catAx>
        <c:axId val="21111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785170"/>
        <c:crosses val="autoZero"/>
        <c:auto val="1"/>
        <c:lblOffset val="100"/>
        <c:noMultiLvlLbl val="0"/>
      </c:catAx>
      <c:valAx>
        <c:axId val="55785170"/>
        <c:scaling>
          <c:orientation val="minMax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Much Fun is Walking and Biking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Entry'!$FL$4:$FP$4</c:f>
              <c:strCache>
                <c:ptCount val="5"/>
                <c:pt idx="0">
                  <c:v>Very Fun</c:v>
                </c:pt>
                <c:pt idx="1">
                  <c:v>Fun</c:v>
                </c:pt>
                <c:pt idx="2">
                  <c:v>Neutral</c:v>
                </c:pt>
                <c:pt idx="3">
                  <c:v>Boring</c:v>
                </c:pt>
                <c:pt idx="4">
                  <c:v>Very Boring</c:v>
                </c:pt>
              </c:strCache>
            </c:strRef>
          </c:cat>
          <c:val>
            <c:numRef>
              <c:f>'Data Entry'!$FL$6:$FP$6</c:f>
              <c:numCache>
                <c:ptCount val="5"/>
                <c:pt idx="0">
                  <c:v>0.17307692307692307</c:v>
                </c:pt>
                <c:pt idx="1">
                  <c:v>0.25</c:v>
                </c:pt>
                <c:pt idx="2">
                  <c:v>0.21153846153846154</c:v>
                </c:pt>
                <c:pt idx="3">
                  <c:v>0.19230769230769232</c:v>
                </c:pt>
                <c:pt idx="4">
                  <c:v>0.17307692307692307</c:v>
                </c:pt>
              </c:numCache>
            </c:numRef>
          </c:val>
        </c:ser>
        <c:gapWidth val="30"/>
        <c:axId val="11635217"/>
        <c:axId val="37608090"/>
      </c:barChart>
      <c:catAx>
        <c:axId val="11635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08090"/>
        <c:crosses val="autoZero"/>
        <c:auto val="1"/>
        <c:lblOffset val="100"/>
        <c:noMultiLvlLbl val="0"/>
      </c:catAx>
      <c:valAx>
        <c:axId val="3760809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1635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Healthy is Walking and Biking to School?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Entry'!$FS$4:$FW$4</c:f>
              <c:strCache>
                <c:ptCount val="5"/>
                <c:pt idx="0">
                  <c:v>Very Healthy</c:v>
                </c:pt>
                <c:pt idx="1">
                  <c:v>Healthy</c:v>
                </c:pt>
                <c:pt idx="2">
                  <c:v>Neutral</c:v>
                </c:pt>
                <c:pt idx="3">
                  <c:v>Unhealthy</c:v>
                </c:pt>
                <c:pt idx="4">
                  <c:v>Very Unhealthy</c:v>
                </c:pt>
              </c:strCache>
            </c:strRef>
          </c:cat>
          <c:val>
            <c:numRef>
              <c:f>'Data Entry'!$FS$6:$FW$6</c:f>
              <c:numCache>
                <c:ptCount val="5"/>
                <c:pt idx="0">
                  <c:v>0.2621359223300971</c:v>
                </c:pt>
                <c:pt idx="1">
                  <c:v>0.2524271844660194</c:v>
                </c:pt>
                <c:pt idx="2">
                  <c:v>0.17475728155339806</c:v>
                </c:pt>
                <c:pt idx="3">
                  <c:v>0.2524271844660194</c:v>
                </c:pt>
                <c:pt idx="4">
                  <c:v>0.05825242718446602</c:v>
                </c:pt>
              </c:numCache>
            </c:numRef>
          </c:val>
        </c:ser>
        <c:gapWidth val="30"/>
        <c:axId val="2928491"/>
        <c:axId val="26356420"/>
      </c:barChart>
      <c:catAx>
        <c:axId val="292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56420"/>
        <c:crosses val="autoZero"/>
        <c:auto val="1"/>
        <c:lblOffset val="100"/>
        <c:noMultiLvlLbl val="0"/>
      </c:catAx>
      <c:valAx>
        <c:axId val="263564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28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Distance From Home to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Entry'!$BW$4:$CB$4</c:f>
              <c:strCache>
                <c:ptCount val="6"/>
                <c:pt idx="0">
                  <c:v>Less than 1/4 mile</c:v>
                </c:pt>
                <c:pt idx="1">
                  <c:v>1/4 mile up to 1/2 mile</c:v>
                </c:pt>
                <c:pt idx="2">
                  <c:v>1/2 mile up to 1 mile</c:v>
                </c:pt>
                <c:pt idx="3">
                  <c:v>1 mile up to 2 miles</c:v>
                </c:pt>
                <c:pt idx="4">
                  <c:v>More than 2 miles</c:v>
                </c:pt>
                <c:pt idx="5">
                  <c:v>Don't know</c:v>
                </c:pt>
              </c:strCache>
            </c:strRef>
          </c:cat>
          <c:val>
            <c:numRef>
              <c:f>'Data Entry'!$BW$5:$CB$5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Distance From Home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Entry'!$BW$4:$CB$4</c:f>
              <c:strCache>
                <c:ptCount val="6"/>
                <c:pt idx="0">
                  <c:v>Less than 1/4 mile</c:v>
                </c:pt>
                <c:pt idx="1">
                  <c:v>1/4 mile up to 1/2 mile</c:v>
                </c:pt>
                <c:pt idx="2">
                  <c:v>1/2 mile up to 1 mile</c:v>
                </c:pt>
                <c:pt idx="3">
                  <c:v>1 mile up to 2 miles</c:v>
                </c:pt>
                <c:pt idx="4">
                  <c:v>More than 2 miles</c:v>
                </c:pt>
                <c:pt idx="5">
                  <c:v>Don't know</c:v>
                </c:pt>
              </c:strCache>
            </c:strRef>
          </c:cat>
          <c:val>
            <c:numRef>
              <c:f>'Data Entry'!$BW$6:$CB$6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100"/>
        <c:axId val="35881189"/>
        <c:axId val="54495246"/>
      </c:barChart>
      <c:catAx>
        <c:axId val="35881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95246"/>
        <c:crosses val="autoZero"/>
        <c:auto val="1"/>
        <c:lblOffset val="100"/>
        <c:noMultiLvlLbl val="0"/>
      </c:catAx>
      <c:valAx>
        <c:axId val="5449524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881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To School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Entry'!$CT$5:$CX$5</c:f>
              <c:numCache>
                <c:ptCount val="5"/>
                <c:pt idx="0">
                  <c:v>24</c:v>
                </c:pt>
                <c:pt idx="1">
                  <c:v>23</c:v>
                </c:pt>
                <c:pt idx="2">
                  <c:v>25</c:v>
                </c:pt>
                <c:pt idx="3">
                  <c:v>20</c:v>
                </c:pt>
                <c:pt idx="4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Normal Travel Time to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Entry'!$CT$6:$CX$6</c:f>
              <c:numCache>
                <c:ptCount val="5"/>
                <c:pt idx="0">
                  <c:v>0.23076923076923078</c:v>
                </c:pt>
                <c:pt idx="1">
                  <c:v>0.22115384615384615</c:v>
                </c:pt>
                <c:pt idx="2">
                  <c:v>0.2403846153846154</c:v>
                </c:pt>
                <c:pt idx="3">
                  <c:v>0.19230769230769232</c:v>
                </c:pt>
                <c:pt idx="4">
                  <c:v>0.11538461538461539</c:v>
                </c:pt>
              </c:numCache>
            </c:numRef>
          </c:val>
        </c:ser>
        <c:gapWidth val="100"/>
        <c:axId val="20695167"/>
        <c:axId val="52038776"/>
      </c:barChart>
      <c:catAx>
        <c:axId val="2069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38776"/>
        <c:crosses val="autoZero"/>
        <c:auto val="1"/>
        <c:lblOffset val="100"/>
        <c:noMultiLvlLbl val="0"/>
      </c:catAx>
      <c:valAx>
        <c:axId val="520387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69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Normal Travel Time to and from School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Travel Time to School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Entry'!$CT$4:$CX$4</c:f>
              <c:strCache>
                <c:ptCount val="5"/>
                <c:pt idx="0">
                  <c:v>Less than 5 minutes</c:v>
                </c:pt>
                <c:pt idx="1">
                  <c:v>5 - 10 minutes</c:v>
                </c:pt>
                <c:pt idx="2">
                  <c:v>11 - 20 minutes</c:v>
                </c:pt>
                <c:pt idx="3">
                  <c:v>More than 20 minutes</c:v>
                </c:pt>
                <c:pt idx="4">
                  <c:v>Don't Know</c:v>
                </c:pt>
              </c:strCache>
            </c:strRef>
          </c:cat>
          <c:val>
            <c:numRef>
              <c:f>'Data Entry'!$CT$6:$CX$6</c:f>
              <c:numCache>
                <c:ptCount val="5"/>
                <c:pt idx="0">
                  <c:v>0.23076923076923078</c:v>
                </c:pt>
                <c:pt idx="1">
                  <c:v>0.22115384615384615</c:v>
                </c:pt>
                <c:pt idx="2">
                  <c:v>0.2403846153846154</c:v>
                </c:pt>
                <c:pt idx="3">
                  <c:v>0.19230769230769232</c:v>
                </c:pt>
                <c:pt idx="4">
                  <c:v>0.11538461538461539</c:v>
                </c:pt>
              </c:numCache>
            </c:numRef>
          </c:val>
        </c:ser>
        <c:ser>
          <c:idx val="1"/>
          <c:order val="1"/>
          <c:tx>
            <c:v>Travel Time from School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Entry'!$CZ$6:$DD$6</c:f>
              <c:numCache>
                <c:ptCount val="5"/>
                <c:pt idx="0">
                  <c:v>0.2403846153846154</c:v>
                </c:pt>
                <c:pt idx="1">
                  <c:v>0.23076923076923078</c:v>
                </c:pt>
                <c:pt idx="2">
                  <c:v>0.19230769230769232</c:v>
                </c:pt>
                <c:pt idx="3">
                  <c:v>0.25</c:v>
                </c:pt>
                <c:pt idx="4">
                  <c:v>0.08653846153846154</c:v>
                </c:pt>
              </c:numCache>
            </c:numRef>
          </c:val>
        </c:ser>
        <c:gapWidth val="100"/>
        <c:axId val="65695801"/>
        <c:axId val="54391298"/>
      </c:barChart>
      <c:catAx>
        <c:axId val="65695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91298"/>
        <c:crosses val="autoZero"/>
        <c:auto val="1"/>
        <c:lblOffset val="100"/>
        <c:noMultiLvlLbl val="0"/>
      </c:catAx>
      <c:valAx>
        <c:axId val="5439129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958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142875</xdr:rowOff>
    </xdr:from>
    <xdr:to>
      <xdr:col>5</xdr:col>
      <xdr:colOff>485775</xdr:colOff>
      <xdr:row>9</xdr:row>
      <xdr:rowOff>28575</xdr:rowOff>
    </xdr:to>
    <xdr:sp macro="[0]!Rectangle16_Click">
      <xdr:nvSpPr>
        <xdr:cNvPr id="1" name="Rectangle 16"/>
        <xdr:cNvSpPr>
          <a:spLocks/>
        </xdr:cNvSpPr>
      </xdr:nvSpPr>
      <xdr:spPr>
        <a:xfrm>
          <a:off x="1238250" y="790575"/>
          <a:ext cx="1571625" cy="695325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Click Here to Open Survey Entry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66675</xdr:rowOff>
    </xdr:from>
    <xdr:to>
      <xdr:col>6</xdr:col>
      <xdr:colOff>104775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19125" y="2333625"/>
        <a:ext cx="46482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57150</xdr:rowOff>
    </xdr:from>
    <xdr:to>
      <xdr:col>6</xdr:col>
      <xdr:colOff>123825</xdr:colOff>
      <xdr:row>48</xdr:row>
      <xdr:rowOff>28575</xdr:rowOff>
    </xdr:to>
    <xdr:graphicFrame>
      <xdr:nvGraphicFramePr>
        <xdr:cNvPr id="2" name="Chart 2"/>
        <xdr:cNvGraphicFramePr/>
      </xdr:nvGraphicFramePr>
      <xdr:xfrm>
        <a:off x="619125" y="6048375"/>
        <a:ext cx="46672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6</xdr:col>
      <xdr:colOff>123825</xdr:colOff>
      <xdr:row>70</xdr:row>
      <xdr:rowOff>142875</xdr:rowOff>
    </xdr:to>
    <xdr:graphicFrame>
      <xdr:nvGraphicFramePr>
        <xdr:cNvPr id="3" name="Chart 3"/>
        <xdr:cNvGraphicFramePr/>
      </xdr:nvGraphicFramePr>
      <xdr:xfrm>
        <a:off x="609600" y="9715500"/>
        <a:ext cx="46767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82</xdr:row>
      <xdr:rowOff>0</xdr:rowOff>
    </xdr:from>
    <xdr:to>
      <xdr:col>6</xdr:col>
      <xdr:colOff>123825</xdr:colOff>
      <xdr:row>94</xdr:row>
      <xdr:rowOff>142875</xdr:rowOff>
    </xdr:to>
    <xdr:graphicFrame>
      <xdr:nvGraphicFramePr>
        <xdr:cNvPr id="4" name="Chart 4"/>
        <xdr:cNvGraphicFramePr/>
      </xdr:nvGraphicFramePr>
      <xdr:xfrm>
        <a:off x="609600" y="13601700"/>
        <a:ext cx="46767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57150</xdr:rowOff>
    </xdr:from>
    <xdr:to>
      <xdr:col>6</xdr:col>
      <xdr:colOff>590550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09600" y="1838325"/>
        <a:ext cx="36385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11</xdr:row>
      <xdr:rowOff>0</xdr:rowOff>
    </xdr:from>
    <xdr:to>
      <xdr:col>13</xdr:col>
      <xdr:colOff>600075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4876800" y="1781175"/>
        <a:ext cx="36480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72</xdr:row>
      <xdr:rowOff>28575</xdr:rowOff>
    </xdr:from>
    <xdr:to>
      <xdr:col>6</xdr:col>
      <xdr:colOff>581025</xdr:colOff>
      <xdr:row>90</xdr:row>
      <xdr:rowOff>0</xdr:rowOff>
    </xdr:to>
    <xdr:graphicFrame>
      <xdr:nvGraphicFramePr>
        <xdr:cNvPr id="3" name="Chart 3"/>
        <xdr:cNvGraphicFramePr/>
      </xdr:nvGraphicFramePr>
      <xdr:xfrm>
        <a:off x="619125" y="11687175"/>
        <a:ext cx="36195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72</xdr:row>
      <xdr:rowOff>0</xdr:rowOff>
    </xdr:from>
    <xdr:to>
      <xdr:col>13</xdr:col>
      <xdr:colOff>581025</xdr:colOff>
      <xdr:row>89</xdr:row>
      <xdr:rowOff>142875</xdr:rowOff>
    </xdr:to>
    <xdr:graphicFrame>
      <xdr:nvGraphicFramePr>
        <xdr:cNvPr id="4" name="Chart 4"/>
        <xdr:cNvGraphicFramePr/>
      </xdr:nvGraphicFramePr>
      <xdr:xfrm>
        <a:off x="4876800" y="11658600"/>
        <a:ext cx="362902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9</xdr:col>
      <xdr:colOff>561975</xdr:colOff>
      <xdr:row>65</xdr:row>
      <xdr:rowOff>142875</xdr:rowOff>
    </xdr:to>
    <xdr:graphicFrame>
      <xdr:nvGraphicFramePr>
        <xdr:cNvPr id="5" name="Chart 5"/>
        <xdr:cNvGraphicFramePr/>
      </xdr:nvGraphicFramePr>
      <xdr:xfrm>
        <a:off x="609600" y="7448550"/>
        <a:ext cx="543877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6</xdr:col>
      <xdr:colOff>581025</xdr:colOff>
      <xdr:row>112</xdr:row>
      <xdr:rowOff>142875</xdr:rowOff>
    </xdr:to>
    <xdr:graphicFrame>
      <xdr:nvGraphicFramePr>
        <xdr:cNvPr id="6" name="Chart 6"/>
        <xdr:cNvGraphicFramePr/>
      </xdr:nvGraphicFramePr>
      <xdr:xfrm>
        <a:off x="609600" y="15382875"/>
        <a:ext cx="362902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95</xdr:row>
      <xdr:rowOff>0</xdr:rowOff>
    </xdr:from>
    <xdr:to>
      <xdr:col>13</xdr:col>
      <xdr:colOff>590550</xdr:colOff>
      <xdr:row>112</xdr:row>
      <xdr:rowOff>152400</xdr:rowOff>
    </xdr:to>
    <xdr:graphicFrame>
      <xdr:nvGraphicFramePr>
        <xdr:cNvPr id="7" name="Chart 7"/>
        <xdr:cNvGraphicFramePr/>
      </xdr:nvGraphicFramePr>
      <xdr:xfrm>
        <a:off x="4876800" y="15382875"/>
        <a:ext cx="3638550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74</xdr:row>
      <xdr:rowOff>47625</xdr:rowOff>
    </xdr:from>
    <xdr:to>
      <xdr:col>6</xdr:col>
      <xdr:colOff>66675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190500" y="12030075"/>
        <a:ext cx="44862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74</xdr:row>
      <xdr:rowOff>114300</xdr:rowOff>
    </xdr:from>
    <xdr:to>
      <xdr:col>13</xdr:col>
      <xdr:colOff>161925</xdr:colOff>
      <xdr:row>87</xdr:row>
      <xdr:rowOff>85725</xdr:rowOff>
    </xdr:to>
    <xdr:graphicFrame>
      <xdr:nvGraphicFramePr>
        <xdr:cNvPr id="2" name="Chart 3"/>
        <xdr:cNvGraphicFramePr/>
      </xdr:nvGraphicFramePr>
      <xdr:xfrm>
        <a:off x="4829175" y="12096750"/>
        <a:ext cx="421005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43</xdr:row>
      <xdr:rowOff>9525</xdr:rowOff>
    </xdr:from>
    <xdr:to>
      <xdr:col>6</xdr:col>
      <xdr:colOff>152400</xdr:colOff>
      <xdr:row>60</xdr:row>
      <xdr:rowOff>133350</xdr:rowOff>
    </xdr:to>
    <xdr:graphicFrame>
      <xdr:nvGraphicFramePr>
        <xdr:cNvPr id="3" name="Chart 4"/>
        <xdr:cNvGraphicFramePr/>
      </xdr:nvGraphicFramePr>
      <xdr:xfrm>
        <a:off x="266700" y="6972300"/>
        <a:ext cx="4495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43</xdr:row>
      <xdr:rowOff>0</xdr:rowOff>
    </xdr:from>
    <xdr:to>
      <xdr:col>13</xdr:col>
      <xdr:colOff>561975</xdr:colOff>
      <xdr:row>55</xdr:row>
      <xdr:rowOff>142875</xdr:rowOff>
    </xdr:to>
    <xdr:graphicFrame>
      <xdr:nvGraphicFramePr>
        <xdr:cNvPr id="4" name="Chart 5"/>
        <xdr:cNvGraphicFramePr/>
      </xdr:nvGraphicFramePr>
      <xdr:xfrm>
        <a:off x="5219700" y="6962775"/>
        <a:ext cx="4219575" cy="2085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11</xdr:row>
      <xdr:rowOff>57150</xdr:rowOff>
    </xdr:from>
    <xdr:to>
      <xdr:col>8</xdr:col>
      <xdr:colOff>476250</xdr:colOff>
      <xdr:row>30</xdr:row>
      <xdr:rowOff>104775</xdr:rowOff>
    </xdr:to>
    <xdr:graphicFrame>
      <xdr:nvGraphicFramePr>
        <xdr:cNvPr id="5" name="Chart 6"/>
        <xdr:cNvGraphicFramePr/>
      </xdr:nvGraphicFramePr>
      <xdr:xfrm>
        <a:off x="619125" y="1838325"/>
        <a:ext cx="5686425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76200</xdr:rowOff>
    </xdr:from>
    <xdr:to>
      <xdr:col>13</xdr:col>
      <xdr:colOff>200025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447675" y="1695450"/>
        <a:ext cx="77724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181</xdr:row>
      <xdr:rowOff>95250</xdr:rowOff>
    </xdr:from>
    <xdr:to>
      <xdr:col>10</xdr:col>
      <xdr:colOff>495300</xdr:colOff>
      <xdr:row>219</xdr:row>
      <xdr:rowOff>66675</xdr:rowOff>
    </xdr:to>
    <xdr:graphicFrame>
      <xdr:nvGraphicFramePr>
        <xdr:cNvPr id="2" name="Chart 2"/>
        <xdr:cNvGraphicFramePr/>
      </xdr:nvGraphicFramePr>
      <xdr:xfrm>
        <a:off x="933450" y="29403675"/>
        <a:ext cx="57531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93</xdr:row>
      <xdr:rowOff>133350</xdr:rowOff>
    </xdr:from>
    <xdr:to>
      <xdr:col>13</xdr:col>
      <xdr:colOff>190500</xdr:colOff>
      <xdr:row>130</xdr:row>
      <xdr:rowOff>85725</xdr:rowOff>
    </xdr:to>
    <xdr:graphicFrame>
      <xdr:nvGraphicFramePr>
        <xdr:cNvPr id="3" name="Chart 3"/>
        <xdr:cNvGraphicFramePr/>
      </xdr:nvGraphicFramePr>
      <xdr:xfrm>
        <a:off x="628650" y="15192375"/>
        <a:ext cx="7581900" cy="594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139</xdr:row>
      <xdr:rowOff>0</xdr:rowOff>
    </xdr:from>
    <xdr:to>
      <xdr:col>10</xdr:col>
      <xdr:colOff>323850</xdr:colOff>
      <xdr:row>175</xdr:row>
      <xdr:rowOff>123825</xdr:rowOff>
    </xdr:to>
    <xdr:graphicFrame>
      <xdr:nvGraphicFramePr>
        <xdr:cNvPr id="4" name="Chart 4"/>
        <xdr:cNvGraphicFramePr/>
      </xdr:nvGraphicFramePr>
      <xdr:xfrm>
        <a:off x="1219200" y="22507575"/>
        <a:ext cx="5295900" cy="595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9">
    <cacheField name="ID">
      <sharedItems containsMixedTypes="1" containsNumber="1" containsInteger="1"/>
    </cacheField>
    <cacheField name="Grades">
      <sharedItems containsBlank="1" containsMixedTypes="1" containsNumber="1" containsInteger="1" count="10">
        <n v="1"/>
        <s v="K"/>
        <n v="2"/>
        <n v="3"/>
        <n v="4"/>
        <n v="5"/>
        <n v="6"/>
        <n v="7"/>
        <n v="8"/>
        <m/>
      </sharedItems>
    </cacheField>
    <cacheField name="Gender">
      <sharedItems containsBlank="1" containsMixedTypes="0" count="3">
        <s v="Male"/>
        <s v="Female"/>
        <m/>
      </sharedItems>
    </cacheField>
    <cacheField name="Number">
      <sharedItems containsString="0" containsBlank="1" containsMixedTypes="0" containsNumber="1" containsInteger="1" count="4">
        <n v="1"/>
        <n v="2"/>
        <n v="3"/>
        <m/>
      </sharedItems>
    </cacheField>
    <cacheField name="Zip Code">
      <sharedItems containsString="0" containsBlank="1" containsMixedTypes="0" containsNumber="1" containsInteger="1" count="3">
        <n v="12345"/>
        <n v="12334"/>
        <m/>
      </sharedItems>
    </cacheField>
    <cacheField name="Distance to School">
      <sharedItems containsBlank="1" containsMixedTypes="0" count="7">
        <s v="less than 1/4"/>
        <s v="1/4 to 1/2"/>
        <s v="1/2 to 1"/>
        <s v="1 to 2"/>
        <s v="more than 2"/>
        <s v="Don't Know"/>
        <m/>
      </sharedItems>
    </cacheField>
    <cacheField name="Arrival Mode">
      <sharedItems containsBlank="1" containsMixedTypes="0" count="8">
        <s v="Walk"/>
        <s v="Bike"/>
        <s v="School Bus"/>
        <s v="Family Vehicle"/>
        <s v="Carpool"/>
        <s v="Transit"/>
        <s v="Other"/>
        <m/>
      </sharedItems>
    </cacheField>
    <cacheField name="Departure Mode">
      <sharedItems containsBlank="1" containsMixedTypes="0" count="8">
        <s v="Family Vehicle"/>
        <s v="Carpool"/>
        <s v="Transit"/>
        <s v="Other"/>
        <s v="Walk"/>
        <s v="Bike"/>
        <s v="School Bus"/>
        <m/>
      </sharedItems>
    </cacheField>
    <cacheField name="AM Travel Time">
      <sharedItems containsBlank="1" containsMixedTypes="0" count="6">
        <s v="&lt; 5 min"/>
        <s v="5 to 10"/>
        <s v="11 to 20"/>
        <s v="&gt; 20 min"/>
        <s v="Don't Know"/>
        <m/>
      </sharedItems>
    </cacheField>
    <cacheField name="PM Travel Time">
      <sharedItems containsBlank="1" containsMixedTypes="0" count="6">
        <s v="5 to 10"/>
        <s v="11 to 20"/>
        <s v="&gt; 20 min"/>
        <s v="Don't Know"/>
        <s v="&lt; 5 min"/>
        <m/>
      </sharedItems>
    </cacheField>
    <cacheField name="Permission">
      <sharedItems containsBlank="1" containsMixedTypes="0" count="3">
        <s v="No"/>
        <s v="Yes"/>
        <m/>
      </sharedItems>
    </cacheField>
    <cacheField name="Walk Alone">
      <sharedItems containsBlank="1" containsMixedTypes="1" containsNumber="1" containsInteger="1" count="8">
        <s v="None"/>
        <n v="4"/>
        <n v="5"/>
        <n v="2"/>
        <s v="K"/>
        <n v="6"/>
        <n v="3"/>
        <m/>
      </sharedItems>
    </cacheField>
    <cacheField name="Distance">
      <sharedItems containsString="0" containsBlank="1" containsMixedTypes="0" containsNumber="1" containsInteger="1" count="3">
        <n v="1"/>
        <n v="0"/>
        <m/>
      </sharedItems>
    </cacheField>
    <cacheField name="Convenience">
      <sharedItems containsString="0" containsBlank="1" containsMixedTypes="0" containsNumber="1" containsInteger="1" count="3">
        <n v="0"/>
        <n v="1"/>
        <m/>
      </sharedItems>
    </cacheField>
    <cacheField name="Time">
      <sharedItems containsString="0" containsBlank="1" containsMixedTypes="0" containsNumber="1" containsInteger="1" count="3">
        <n v="0"/>
        <n v="1"/>
        <m/>
      </sharedItems>
    </cacheField>
    <cacheField name="Extracurricular Activities">
      <sharedItems containsString="0" containsBlank="1" containsMixedTypes="0" containsNumber="1" containsInteger="1" count="3">
        <n v="1"/>
        <n v="0"/>
        <m/>
      </sharedItems>
    </cacheField>
    <cacheField name="Traffic Speed">
      <sharedItems containsString="0" containsBlank="1" containsMixedTypes="0" containsNumber="1" containsInteger="1" count="3">
        <n v="1"/>
        <n v="0"/>
        <m/>
      </sharedItems>
    </cacheField>
    <cacheField name="Traffic Volume">
      <sharedItems containsString="0" containsBlank="1" containsMixedTypes="0" containsNumber="1" containsInteger="1" count="3">
        <n v="1"/>
        <n v="0"/>
        <m/>
      </sharedItems>
    </cacheField>
    <cacheField name="Adult Co-walker">
      <sharedItems containsString="0" containsBlank="1" containsMixedTypes="0" containsNumber="1" containsInteger="1" count="3">
        <n v="1"/>
        <n v="0"/>
        <m/>
      </sharedItems>
    </cacheField>
    <cacheField name="Facilities">
      <sharedItems containsString="0" containsBlank="1" containsMixedTypes="0" containsNumber="1" containsInteger="1" count="3">
        <n v="1"/>
        <n v="0"/>
        <m/>
      </sharedItems>
    </cacheField>
    <cacheField name="Intersection Safety">
      <sharedItems containsString="0" containsBlank="1" containsMixedTypes="0" containsNumber="1" containsInteger="1" count="3">
        <n v="1"/>
        <n v="0"/>
        <m/>
      </sharedItems>
    </cacheField>
    <cacheField name="Crossing Guards">
      <sharedItems containsString="0" containsBlank="1" containsMixedTypes="0" containsNumber="1" containsInteger="1" count="3">
        <n v="1"/>
        <n v="0"/>
        <m/>
      </sharedItems>
    </cacheField>
    <cacheField name="Violence or Crime">
      <sharedItems containsString="0" containsBlank="1" containsMixedTypes="0" containsNumber="1" containsInteger="1" count="3">
        <n v="1"/>
        <n v="0"/>
        <m/>
      </sharedItems>
    </cacheField>
    <cacheField name="Weather or Climate">
      <sharedItems containsString="0" containsBlank="1" containsMixedTypes="0" containsNumber="1" containsInteger="1" count="3">
        <n v="1"/>
        <n v="0"/>
        <m/>
      </sharedItems>
    </cacheField>
    <cacheField name="Other">
      <sharedItems containsString="0" containsBlank="1" containsMixedTypes="0" containsNumber="1" containsInteger="1" count="3">
        <n v="0"/>
        <n v="1"/>
        <m/>
      </sharedItems>
    </cacheField>
    <cacheField name="Other_Description">
      <sharedItems containsBlank="1" containsMixedTypes="0" count="5">
        <m/>
        <s v="handicap"/>
        <s v="bridge out"/>
        <s v="volcanoes"/>
        <s v="bully dog"/>
      </sharedItems>
    </cacheField>
    <cacheField name="Other2">
      <sharedItems containsString="0" containsBlank="1" containsMixedTypes="0" containsNumber="1" containsInteger="1" count="3">
        <n v="0"/>
        <n v="1"/>
        <m/>
      </sharedItems>
    </cacheField>
    <cacheField name="Other2_Description">
      <sharedItems containsBlank="1" containsMixedTypes="0" count="5">
        <m/>
        <s v="flooding"/>
        <s v="volcanoes"/>
        <s v="handicap"/>
        <s v="sleepiness"/>
      </sharedItems>
    </cacheField>
    <cacheField name="Already Walks or Bikes">
      <sharedItems containsString="0" containsBlank="1" containsMixedTypes="0" containsNumber="1" containsInteger="1" count="3">
        <n v="1"/>
        <n v="0"/>
        <m/>
      </sharedItems>
    </cacheField>
    <cacheField name="Distance_Allow">
      <sharedItems containsBlank="1" containsMixedTypes="0" count="4">
        <m/>
        <s v="Yes"/>
        <s v="No"/>
        <s v="Not Sure"/>
      </sharedItems>
    </cacheField>
    <cacheField name="Convenience_Allow">
      <sharedItems containsBlank="1" containsMixedTypes="0" count="4">
        <m/>
        <s v="No"/>
        <s v="Yes"/>
        <s v="Not Sure"/>
      </sharedItems>
    </cacheField>
    <cacheField name="Time_Allow">
      <sharedItems containsBlank="1" containsMixedTypes="0" count="4">
        <m/>
        <s v="No"/>
        <s v="Not Sure"/>
        <s v="Yes"/>
      </sharedItems>
    </cacheField>
    <cacheField name="Extracurricular_Allow">
      <sharedItems containsBlank="1" containsMixedTypes="0" count="4">
        <m/>
        <s v="No"/>
        <s v="Yes"/>
        <s v="Not Sure"/>
      </sharedItems>
    </cacheField>
    <cacheField name="Traffic Speed_Allow">
      <sharedItems containsBlank="1" containsMixedTypes="0" count="4">
        <m/>
        <s v="Yes"/>
        <s v="No"/>
        <s v="Not Sure"/>
      </sharedItems>
    </cacheField>
    <cacheField name="Traffic Volume_Allow">
      <sharedItems containsBlank="1" containsMixedTypes="0" count="4">
        <m/>
        <s v="No"/>
        <s v="Yes"/>
        <s v="Not Sure"/>
      </sharedItems>
    </cacheField>
    <cacheField name="Adult_Allow">
      <sharedItems containsBlank="1" containsMixedTypes="0" count="4">
        <m/>
        <s v="Yes"/>
        <s v="No"/>
        <s v="Not Sure"/>
      </sharedItems>
    </cacheField>
    <cacheField name="Facilities_Allow">
      <sharedItems containsBlank="1" containsMixedTypes="0" count="4">
        <m/>
        <s v="No"/>
        <s v="Not Sure"/>
        <s v="Yes"/>
      </sharedItems>
    </cacheField>
    <cacheField name="Intersection Safety_Allow">
      <sharedItems containsBlank="1" containsMixedTypes="0" count="4">
        <m/>
        <s v="Yes"/>
        <s v="No"/>
        <s v="Not Sure"/>
      </sharedItems>
    </cacheField>
    <cacheField name="Crossing Guard_Allow">
      <sharedItems containsBlank="1" containsMixedTypes="0" count="4">
        <m/>
        <s v="Yes"/>
        <s v="No"/>
        <s v="Not Sure"/>
      </sharedItems>
    </cacheField>
    <cacheField name="Violence or Crime_Allow">
      <sharedItems containsBlank="1" containsMixedTypes="0" count="4">
        <m/>
        <s v="No"/>
        <s v="Yes"/>
        <s v="Not Sure"/>
      </sharedItems>
    </cacheField>
    <cacheField name="Weather or Crime_Allow">
      <sharedItems containsBlank="1" containsMixedTypes="0" count="4">
        <m/>
        <s v="Yes"/>
        <s v="No"/>
        <s v="Not Sure"/>
      </sharedItems>
    </cacheField>
    <cacheField name="Other_Allow">
      <sharedItems containsBlank="1" containsMixedTypes="0" count="4">
        <m/>
        <s v="No"/>
        <s v="Yes"/>
        <s v="Not Sure"/>
      </sharedItems>
    </cacheField>
    <cacheField name="Other2_Allow">
      <sharedItems containsBlank="1" containsMixedTypes="0" count="4">
        <m/>
        <s v="Yes"/>
        <s v="Not Sure"/>
        <s v="No"/>
      </sharedItems>
    </cacheField>
    <cacheField name="School Encouragement">
      <sharedItems containsBlank="1" containsMixedTypes="0" count="6">
        <s v="Discourage"/>
        <s v="Neither"/>
        <s v="Strongly Discourage"/>
        <s v="Encourage"/>
        <s v="Strongly Encourage"/>
        <m/>
      </sharedItems>
    </cacheField>
    <cacheField name="How Much Fun">
      <sharedItems containsBlank="1" containsMixedTypes="0" count="6">
        <s v="Very Fun"/>
        <s v="Fun"/>
        <s v="Neutral"/>
        <s v="Boring"/>
        <s v="Very Boring"/>
        <m/>
      </sharedItems>
    </cacheField>
    <cacheField name="How Healthy">
      <sharedItems containsBlank="1" containsMixedTypes="0" count="6">
        <s v="Very Healthy"/>
        <s v="Healthy"/>
        <s v="Neutral"/>
        <s v="Unhealthy"/>
        <s v="Very Unhealthy"/>
        <m/>
      </sharedItems>
    </cacheField>
    <cacheField name="Education">
      <sharedItems containsString="0" containsBlank="1" containsMixedTypes="0" containsNumber="1" containsInteger="1" count="7">
        <n v="16"/>
        <n v="12"/>
        <n v="18"/>
        <n v="23"/>
        <n v="22"/>
        <n v="14"/>
        <m/>
      </sharedItems>
    </cacheField>
    <cacheField name="Education (Spouse)">
      <sharedItems containsString="0" containsBlank="1" containsMixedTypes="0" containsNumber="1" containsInteger="1" count="5">
        <n v="18"/>
        <n v="16"/>
        <n v="12"/>
        <n v="14"/>
        <m/>
      </sharedItems>
    </cacheField>
    <cacheField name="Q16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orning Travel Modes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2" firstHeaderRow="2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5"/>
        <item x="1"/>
        <item x="0"/>
        <item x="3"/>
        <item x="6"/>
        <item x="2"/>
        <item x="4"/>
        <item h="1"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B28" firstHeaderRow="2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5"/>
        <item x="1"/>
        <item x="0"/>
        <item x="3"/>
        <item x="6"/>
        <item x="2"/>
        <item x="4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4" firstHeaderRow="1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0"/>
        <item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13"/>
  </colFields>
  <colItems count="2">
    <i>
      <x v="1"/>
    </i>
    <i t="grand">
      <x/>
    </i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0:C42" firstHeaderRow="1" firstDataRow="2" firstDataCol="1"/>
  <pivotFields count="4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h="1" x="0"/>
        <item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Items count="1">
    <i/>
  </rowItems>
  <colFields count="1">
    <field x="13"/>
  </colFields>
  <colItems count="2">
    <i>
      <x v="1"/>
    </i>
    <i t="grand">
      <x/>
    </i>
  </colItems>
  <dataFields count="1">
    <dataField name="Count of ID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1"/>
  </sheetPr>
  <dimension ref="A3:D33"/>
  <sheetViews>
    <sheetView tabSelected="1" workbookViewId="0" topLeftCell="A3">
      <selection activeCell="A1" sqref="A1"/>
    </sheetView>
  </sheetViews>
  <sheetFormatPr defaultColWidth="9.140625" defaultRowHeight="12.75"/>
  <cols>
    <col min="2" max="2" width="23.7109375" style="0" customWidth="1"/>
    <col min="3" max="3" width="30.7109375" style="0" customWidth="1"/>
  </cols>
  <sheetData>
    <row r="3" spans="2:3" ht="12.75">
      <c r="B3" t="s">
        <v>100</v>
      </c>
      <c r="C3" s="27"/>
    </row>
    <row r="4" spans="2:3" ht="12.75">
      <c r="B4" t="s">
        <v>101</v>
      </c>
      <c r="C4" s="27"/>
    </row>
    <row r="6" spans="1:3" ht="12.75">
      <c r="A6" t="s">
        <v>104</v>
      </c>
      <c r="B6" t="s">
        <v>102</v>
      </c>
      <c r="C6" s="27"/>
    </row>
    <row r="8" spans="2:3" ht="12.75">
      <c r="B8" t="s">
        <v>103</v>
      </c>
      <c r="C8" s="27"/>
    </row>
    <row r="9" ht="12.75">
      <c r="C9" t="s">
        <v>287</v>
      </c>
    </row>
    <row r="12" ht="12.75">
      <c r="B12" s="26" t="s">
        <v>272</v>
      </c>
    </row>
    <row r="13" spans="2:3" ht="12.75">
      <c r="B13" t="s">
        <v>273</v>
      </c>
      <c r="C13" s="27"/>
    </row>
    <row r="14" spans="2:3" ht="12.75">
      <c r="B14" t="s">
        <v>274</v>
      </c>
      <c r="C14">
        <f>COUNT('Data Entry'!A4:A1500)</f>
        <v>0</v>
      </c>
    </row>
    <row r="16" spans="2:3" ht="12.75">
      <c r="B16" t="s">
        <v>275</v>
      </c>
      <c r="C16" s="25" t="e">
        <f>C14/C13</f>
        <v>#DIV/0!</v>
      </c>
    </row>
    <row r="19" ht="12.75">
      <c r="B19" s="26" t="s">
        <v>277</v>
      </c>
    </row>
    <row r="20" spans="2:4" ht="12.75">
      <c r="B20" s="24" t="s">
        <v>276</v>
      </c>
      <c r="C20" s="24" t="s">
        <v>278</v>
      </c>
      <c r="D20" s="24" t="s">
        <v>279</v>
      </c>
    </row>
    <row r="21" spans="2:4" ht="12.75">
      <c r="B21" s="24" t="s">
        <v>59</v>
      </c>
      <c r="C21">
        <f>'Data Entry'!BH5</f>
        <v>0</v>
      </c>
      <c r="D21" s="28" t="e">
        <f>C21/C14</f>
        <v>#DIV/0!</v>
      </c>
    </row>
    <row r="22" spans="2:4" ht="12.75">
      <c r="B22">
        <v>1</v>
      </c>
      <c r="C22">
        <f>'Data Entry'!BI5</f>
        <v>0</v>
      </c>
      <c r="D22" s="28" t="e">
        <f>C22/C14</f>
        <v>#DIV/0!</v>
      </c>
    </row>
    <row r="23" spans="2:4" ht="12.75">
      <c r="B23">
        <v>2</v>
      </c>
      <c r="C23">
        <f>'Data Entry'!BJ5</f>
        <v>0</v>
      </c>
      <c r="D23" s="28" t="e">
        <f>C23/C14</f>
        <v>#DIV/0!</v>
      </c>
    </row>
    <row r="24" spans="2:4" ht="12.75">
      <c r="B24">
        <v>3</v>
      </c>
      <c r="C24">
        <f>'Data Entry'!BK5</f>
        <v>0</v>
      </c>
      <c r="D24" s="28" t="e">
        <f>C24/C14</f>
        <v>#DIV/0!</v>
      </c>
    </row>
    <row r="25" spans="2:4" ht="12.75">
      <c r="B25">
        <v>4</v>
      </c>
      <c r="C25">
        <f>'Data Entry'!BL5</f>
        <v>0</v>
      </c>
      <c r="D25" s="28" t="e">
        <f>C25/C14</f>
        <v>#DIV/0!</v>
      </c>
    </row>
    <row r="26" spans="2:4" ht="12.75">
      <c r="B26">
        <v>5</v>
      </c>
      <c r="C26">
        <f>'Data Entry'!BM5</f>
        <v>0</v>
      </c>
      <c r="D26" s="28" t="e">
        <f>C26/C14</f>
        <v>#DIV/0!</v>
      </c>
    </row>
    <row r="27" spans="2:4" ht="12.75">
      <c r="B27">
        <v>6</v>
      </c>
      <c r="C27">
        <f>'Data Entry'!BN5</f>
        <v>0</v>
      </c>
      <c r="D27" s="28" t="e">
        <f>C27/C14</f>
        <v>#DIV/0!</v>
      </c>
    </row>
    <row r="28" spans="2:4" ht="12.75">
      <c r="B28">
        <v>7</v>
      </c>
      <c r="C28">
        <f>'Data Entry'!BO5</f>
        <v>0</v>
      </c>
      <c r="D28" s="28" t="e">
        <f>C28/C14</f>
        <v>#DIV/0!</v>
      </c>
    </row>
    <row r="29" spans="2:4" ht="12.75">
      <c r="B29">
        <v>8</v>
      </c>
      <c r="C29">
        <f>'Data Entry'!BP5</f>
        <v>0</v>
      </c>
      <c r="D29" s="28" t="e">
        <f>C29/C14</f>
        <v>#DIV/0!</v>
      </c>
    </row>
    <row r="31" spans="2:3" ht="12.75">
      <c r="B31" s="24" t="s">
        <v>116</v>
      </c>
      <c r="C31" s="24" t="s">
        <v>278</v>
      </c>
    </row>
    <row r="32" spans="2:4" ht="12.75">
      <c r="B32" s="24" t="s">
        <v>61</v>
      </c>
      <c r="C32">
        <f>'Data Entry'!BS5</f>
        <v>0</v>
      </c>
      <c r="D32" s="28" t="e">
        <f>C32/(SUM(C32:C33))</f>
        <v>#DIV/0!</v>
      </c>
    </row>
    <row r="33" spans="2:4" ht="12.75">
      <c r="B33" s="24" t="s">
        <v>62</v>
      </c>
      <c r="C33">
        <f>'Data Entry'!BT5</f>
        <v>0</v>
      </c>
      <c r="D33" s="28" t="e">
        <f>C33/(SUM(C32:C33))</f>
        <v>#DIV/0!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GU1000"/>
  <sheetViews>
    <sheetView workbookViewId="0" topLeftCell="A1">
      <pane ySplit="3" topLeftCell="BM4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9.00390625" style="0" customWidth="1"/>
    <col min="2" max="2" width="9.57421875" style="0" customWidth="1"/>
    <col min="3" max="3" width="3.7109375" style="0" customWidth="1"/>
    <col min="4" max="4" width="3.421875" style="0" customWidth="1"/>
    <col min="57" max="58" width="9.140625" style="1" customWidth="1"/>
    <col min="59" max="185" width="9.140625" style="9" customWidth="1"/>
  </cols>
  <sheetData>
    <row r="1" spans="1:57" ht="12.75">
      <c r="A1">
        <f>SUM(A4:A1500)</f>
        <v>0</v>
      </c>
      <c r="B1">
        <f>COUNTA(B4:B1500)</f>
        <v>0</v>
      </c>
      <c r="E1" t="s">
        <v>0</v>
      </c>
      <c r="F1" t="s">
        <v>1</v>
      </c>
      <c r="G1" t="s">
        <v>2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105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107</v>
      </c>
      <c r="AD1" t="s">
        <v>30</v>
      </c>
      <c r="AE1" t="s">
        <v>106</v>
      </c>
      <c r="AF1" t="s">
        <v>108</v>
      </c>
      <c r="AG1" t="s">
        <v>33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4</v>
      </c>
      <c r="BB1" t="s">
        <v>284</v>
      </c>
      <c r="BC1" t="s">
        <v>6</v>
      </c>
      <c r="BE1" s="34" t="s">
        <v>288</v>
      </c>
    </row>
    <row r="2" ht="12.75">
      <c r="A2" t="s">
        <v>286</v>
      </c>
    </row>
    <row r="3" spans="1:57" ht="12.75">
      <c r="A3" t="s">
        <v>283</v>
      </c>
      <c r="B3" t="s">
        <v>285</v>
      </c>
      <c r="E3" t="s">
        <v>57</v>
      </c>
      <c r="F3" t="s">
        <v>116</v>
      </c>
      <c r="G3" t="s">
        <v>117</v>
      </c>
      <c r="H3" t="s">
        <v>118</v>
      </c>
      <c r="I3" t="s">
        <v>129</v>
      </c>
      <c r="J3" t="s">
        <v>119</v>
      </c>
      <c r="K3" t="s">
        <v>120</v>
      </c>
      <c r="L3" t="s">
        <v>121</v>
      </c>
      <c r="M3" t="s">
        <v>122</v>
      </c>
      <c r="N3" t="s">
        <v>111</v>
      </c>
      <c r="O3" t="s">
        <v>112</v>
      </c>
      <c r="P3" t="s">
        <v>63</v>
      </c>
      <c r="Q3" t="s">
        <v>130</v>
      </c>
      <c r="R3" t="s">
        <v>76</v>
      </c>
      <c r="S3" t="s">
        <v>131</v>
      </c>
      <c r="T3" t="s">
        <v>132</v>
      </c>
      <c r="U3" t="s">
        <v>133</v>
      </c>
      <c r="V3" t="s">
        <v>134</v>
      </c>
      <c r="W3" t="s">
        <v>149</v>
      </c>
      <c r="X3" t="s">
        <v>135</v>
      </c>
      <c r="Y3" t="s">
        <v>136</v>
      </c>
      <c r="Z3" t="s">
        <v>137</v>
      </c>
      <c r="AA3" t="s">
        <v>138</v>
      </c>
      <c r="AB3" t="s">
        <v>75</v>
      </c>
      <c r="AC3" t="s">
        <v>139</v>
      </c>
      <c r="AD3" t="s">
        <v>128</v>
      </c>
      <c r="AE3" t="s">
        <v>140</v>
      </c>
      <c r="AF3" t="s">
        <v>141</v>
      </c>
      <c r="AG3" t="s">
        <v>142</v>
      </c>
      <c r="AH3" t="s">
        <v>143</v>
      </c>
      <c r="AI3" t="s">
        <v>144</v>
      </c>
      <c r="AJ3" t="s">
        <v>145</v>
      </c>
      <c r="AK3" t="s">
        <v>146</v>
      </c>
      <c r="AL3" t="s">
        <v>147</v>
      </c>
      <c r="AM3" t="s">
        <v>148</v>
      </c>
      <c r="AN3" t="s">
        <v>150</v>
      </c>
      <c r="AO3" t="s">
        <v>151</v>
      </c>
      <c r="AP3" t="s">
        <v>152</v>
      </c>
      <c r="AQ3" t="s">
        <v>153</v>
      </c>
      <c r="AR3" t="s">
        <v>154</v>
      </c>
      <c r="AS3" t="s">
        <v>155</v>
      </c>
      <c r="AT3" t="s">
        <v>156</v>
      </c>
      <c r="AU3" t="s">
        <v>123</v>
      </c>
      <c r="AV3" t="s">
        <v>126</v>
      </c>
      <c r="AW3" t="s">
        <v>127</v>
      </c>
      <c r="AX3" t="s">
        <v>124</v>
      </c>
      <c r="AY3" t="s">
        <v>125</v>
      </c>
      <c r="AZ3" t="s">
        <v>53</v>
      </c>
      <c r="BA3" t="s">
        <v>4</v>
      </c>
      <c r="BB3" t="s">
        <v>284</v>
      </c>
      <c r="BC3" t="s">
        <v>6</v>
      </c>
      <c r="BE3" s="34" t="s">
        <v>289</v>
      </c>
    </row>
    <row r="4" spans="55:192" ht="12.75">
      <c r="BC4" s="30"/>
      <c r="BG4" s="1"/>
      <c r="BH4" s="1" t="s">
        <v>59</v>
      </c>
      <c r="BI4" s="1">
        <v>1</v>
      </c>
      <c r="BJ4" s="1">
        <v>2</v>
      </c>
      <c r="BK4" s="1">
        <v>3</v>
      </c>
      <c r="BL4" s="1">
        <v>4</v>
      </c>
      <c r="BM4" s="1">
        <v>5</v>
      </c>
      <c r="BN4" s="1">
        <v>6</v>
      </c>
      <c r="BO4" s="1">
        <v>7</v>
      </c>
      <c r="BP4" s="1">
        <v>8</v>
      </c>
      <c r="BQ4" s="1" t="s">
        <v>206</v>
      </c>
      <c r="BR4" s="1"/>
      <c r="BS4" s="1" t="s">
        <v>61</v>
      </c>
      <c r="BT4" s="1" t="s">
        <v>62</v>
      </c>
      <c r="BU4" s="1" t="s">
        <v>206</v>
      </c>
      <c r="BV4" s="1"/>
      <c r="BW4" s="1" t="s">
        <v>212</v>
      </c>
      <c r="BX4" s="1" t="s">
        <v>213</v>
      </c>
      <c r="BY4" s="1" t="s">
        <v>214</v>
      </c>
      <c r="BZ4" s="1" t="s">
        <v>215</v>
      </c>
      <c r="CA4" s="1" t="s">
        <v>216</v>
      </c>
      <c r="CB4" s="1" t="s">
        <v>217</v>
      </c>
      <c r="CC4" s="1" t="s">
        <v>206</v>
      </c>
      <c r="CD4" s="1" t="s">
        <v>71</v>
      </c>
      <c r="CE4" s="1" t="s">
        <v>72</v>
      </c>
      <c r="CF4" s="1" t="s">
        <v>98</v>
      </c>
      <c r="CG4" s="1" t="s">
        <v>99</v>
      </c>
      <c r="CH4" s="1" t="s">
        <v>73</v>
      </c>
      <c r="CI4" s="1" t="s">
        <v>74</v>
      </c>
      <c r="CJ4" s="1" t="s">
        <v>75</v>
      </c>
      <c r="CK4" s="1"/>
      <c r="CL4" s="1" t="s">
        <v>71</v>
      </c>
      <c r="CM4" s="1" t="s">
        <v>72</v>
      </c>
      <c r="CN4" s="1" t="s">
        <v>98</v>
      </c>
      <c r="CO4" s="1" t="s">
        <v>99</v>
      </c>
      <c r="CP4" s="1" t="s">
        <v>73</v>
      </c>
      <c r="CQ4" s="1" t="s">
        <v>74</v>
      </c>
      <c r="CR4" s="1" t="s">
        <v>75</v>
      </c>
      <c r="CS4" s="1" t="s">
        <v>218</v>
      </c>
      <c r="CT4" s="1" t="s">
        <v>265</v>
      </c>
      <c r="CU4" s="1" t="s">
        <v>266</v>
      </c>
      <c r="CV4" s="1" t="s">
        <v>267</v>
      </c>
      <c r="CW4" s="1" t="s">
        <v>268</v>
      </c>
      <c r="CX4" s="1" t="s">
        <v>69</v>
      </c>
      <c r="CY4" s="1" t="s">
        <v>218</v>
      </c>
      <c r="CZ4" s="1" t="s">
        <v>265</v>
      </c>
      <c r="DA4" s="1" t="s">
        <v>266</v>
      </c>
      <c r="DB4" s="1" t="s">
        <v>267</v>
      </c>
      <c r="DC4" s="1" t="s">
        <v>268</v>
      </c>
      <c r="DD4" s="1" t="s">
        <v>69</v>
      </c>
      <c r="DE4" s="1" t="s">
        <v>218</v>
      </c>
      <c r="DF4" s="1"/>
      <c r="DG4" s="1"/>
      <c r="DH4" s="1" t="s">
        <v>218</v>
      </c>
      <c r="DI4" s="1" t="s">
        <v>59</v>
      </c>
      <c r="DJ4" s="1" t="s">
        <v>229</v>
      </c>
      <c r="DK4" s="1" t="s">
        <v>230</v>
      </c>
      <c r="DL4" s="1" t="s">
        <v>231</v>
      </c>
      <c r="DM4" s="1" t="s">
        <v>232</v>
      </c>
      <c r="DN4" s="1" t="s">
        <v>233</v>
      </c>
      <c r="DO4" s="1" t="s">
        <v>234</v>
      </c>
      <c r="DP4" s="1" t="s">
        <v>235</v>
      </c>
      <c r="DQ4" s="1" t="s">
        <v>228</v>
      </c>
      <c r="DR4" s="1" t="s">
        <v>236</v>
      </c>
      <c r="DS4" s="1" t="s">
        <v>218</v>
      </c>
      <c r="DT4" s="1" t="s">
        <v>63</v>
      </c>
      <c r="DU4" s="1" t="s">
        <v>240</v>
      </c>
      <c r="DV4" s="1" t="s">
        <v>76</v>
      </c>
      <c r="DW4" s="1" t="s">
        <v>131</v>
      </c>
      <c r="DX4" s="1" t="s">
        <v>132</v>
      </c>
      <c r="DY4" s="1" t="s">
        <v>133</v>
      </c>
      <c r="DZ4" s="1" t="s">
        <v>243</v>
      </c>
      <c r="EA4" s="1" t="s">
        <v>244</v>
      </c>
      <c r="EB4" s="1" t="s">
        <v>135</v>
      </c>
      <c r="EC4" s="1" t="s">
        <v>136</v>
      </c>
      <c r="ED4" s="1" t="s">
        <v>137</v>
      </c>
      <c r="EE4" s="1" t="s">
        <v>138</v>
      </c>
      <c r="EF4" s="1" t="s">
        <v>75</v>
      </c>
      <c r="EG4" s="1" t="s">
        <v>128</v>
      </c>
      <c r="EH4" s="1"/>
      <c r="EI4" s="1"/>
      <c r="EJ4" s="1" t="s">
        <v>206</v>
      </c>
      <c r="EK4" s="1"/>
      <c r="EL4" s="1" t="s">
        <v>241</v>
      </c>
      <c r="EM4" s="1" t="s">
        <v>242</v>
      </c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 t="s">
        <v>75</v>
      </c>
      <c r="FA4" s="1" t="s">
        <v>128</v>
      </c>
      <c r="FB4" s="1" t="s">
        <v>206</v>
      </c>
      <c r="FC4" s="1"/>
      <c r="FD4" s="1"/>
      <c r="FE4" s="1" t="s">
        <v>96</v>
      </c>
      <c r="FF4" s="1" t="s">
        <v>84</v>
      </c>
      <c r="FG4" s="1" t="s">
        <v>85</v>
      </c>
      <c r="FH4" s="1" t="s">
        <v>86</v>
      </c>
      <c r="FI4" s="1" t="s">
        <v>97</v>
      </c>
      <c r="FJ4" s="1" t="s">
        <v>206</v>
      </c>
      <c r="FK4" s="1"/>
      <c r="FL4" s="1" t="s">
        <v>88</v>
      </c>
      <c r="FM4" s="1" t="s">
        <v>87</v>
      </c>
      <c r="FN4" s="1" t="s">
        <v>89</v>
      </c>
      <c r="FO4" s="1" t="s">
        <v>90</v>
      </c>
      <c r="FP4" s="1" t="s">
        <v>91</v>
      </c>
      <c r="FQ4" s="1" t="s">
        <v>206</v>
      </c>
      <c r="FR4" s="1"/>
      <c r="FS4" s="1" t="s">
        <v>93</v>
      </c>
      <c r="FT4" s="1" t="s">
        <v>92</v>
      </c>
      <c r="FU4" s="1" t="s">
        <v>89</v>
      </c>
      <c r="FV4" s="1" t="s">
        <v>94</v>
      </c>
      <c r="FW4" s="1" t="s">
        <v>95</v>
      </c>
      <c r="FX4" s="1" t="s">
        <v>206</v>
      </c>
      <c r="FY4" s="1"/>
      <c r="FZ4" s="1"/>
      <c r="GA4" s="1"/>
      <c r="GB4" s="1"/>
      <c r="GC4" s="1"/>
      <c r="GI4" t="s">
        <v>55</v>
      </c>
      <c r="GJ4" t="s">
        <v>54</v>
      </c>
    </row>
    <row r="5" spans="55:189" ht="12.75">
      <c r="BC5" s="30"/>
      <c r="BG5" s="1"/>
      <c r="BH5" s="1">
        <f aca="true" t="shared" si="0" ref="BH5:BP5">SUM(BH8:BH13)</f>
        <v>0</v>
      </c>
      <c r="BI5" s="1">
        <f t="shared" si="0"/>
        <v>0</v>
      </c>
      <c r="BJ5" s="1">
        <f t="shared" si="0"/>
        <v>0</v>
      </c>
      <c r="BK5" s="1">
        <f t="shared" si="0"/>
        <v>0</v>
      </c>
      <c r="BL5" s="1">
        <f t="shared" si="0"/>
        <v>0</v>
      </c>
      <c r="BM5" s="1">
        <f t="shared" si="0"/>
        <v>0</v>
      </c>
      <c r="BN5" s="1">
        <f t="shared" si="0"/>
        <v>0</v>
      </c>
      <c r="BO5" s="1">
        <f t="shared" si="0"/>
        <v>0</v>
      </c>
      <c r="BP5" s="1">
        <f t="shared" si="0"/>
        <v>0</v>
      </c>
      <c r="BQ5" s="1">
        <f>SUM(BH5:BP5)</f>
        <v>0</v>
      </c>
      <c r="BR5" s="1"/>
      <c r="BS5" s="1">
        <f>SUM(BS8:BS13)</f>
        <v>0</v>
      </c>
      <c r="BT5" s="1">
        <f>SUM(BT8:BT13)</f>
        <v>0</v>
      </c>
      <c r="BU5" s="1">
        <f>SUM(BS5:BT5)</f>
        <v>0</v>
      </c>
      <c r="BV5" s="1"/>
      <c r="BW5" s="1">
        <f aca="true" t="shared" si="1" ref="BW5:CB5">SUM(BW8:BW13)</f>
        <v>0</v>
      </c>
      <c r="BX5" s="1">
        <f t="shared" si="1"/>
        <v>0</v>
      </c>
      <c r="BY5" s="1">
        <f t="shared" si="1"/>
        <v>0</v>
      </c>
      <c r="BZ5" s="1">
        <f t="shared" si="1"/>
        <v>0</v>
      </c>
      <c r="CA5" s="1">
        <f t="shared" si="1"/>
        <v>0</v>
      </c>
      <c r="CB5" s="1">
        <f t="shared" si="1"/>
        <v>0</v>
      </c>
      <c r="CC5" s="1">
        <f>SUM(BW5:CB5)</f>
        <v>0</v>
      </c>
      <c r="CD5" s="1">
        <f aca="true" t="shared" si="2" ref="CD5:CJ5">SUM(CD8:CD13)</f>
        <v>0</v>
      </c>
      <c r="CE5" s="1">
        <f t="shared" si="2"/>
        <v>0</v>
      </c>
      <c r="CF5" s="1">
        <f t="shared" si="2"/>
        <v>0</v>
      </c>
      <c r="CG5" s="1">
        <f t="shared" si="2"/>
        <v>0</v>
      </c>
      <c r="CH5" s="1">
        <f t="shared" si="2"/>
        <v>0</v>
      </c>
      <c r="CI5" s="1">
        <f t="shared" si="2"/>
        <v>0</v>
      </c>
      <c r="CJ5" s="1">
        <f t="shared" si="2"/>
        <v>0</v>
      </c>
      <c r="CK5" s="1">
        <f>SUM(CD5:CJ5)</f>
        <v>0</v>
      </c>
      <c r="CL5" s="1">
        <f aca="true" t="shared" si="3" ref="CL5:CR5">SUM(CL8:CL13)</f>
        <v>0</v>
      </c>
      <c r="CM5" s="1">
        <f t="shared" si="3"/>
        <v>0</v>
      </c>
      <c r="CN5" s="1">
        <f t="shared" si="3"/>
        <v>0</v>
      </c>
      <c r="CO5" s="1">
        <f t="shared" si="3"/>
        <v>0</v>
      </c>
      <c r="CP5" s="1">
        <f t="shared" si="3"/>
        <v>0</v>
      </c>
      <c r="CQ5" s="1">
        <f t="shared" si="3"/>
        <v>0</v>
      </c>
      <c r="CR5" s="1">
        <f t="shared" si="3"/>
        <v>0</v>
      </c>
      <c r="CS5" s="1">
        <f>SUM(CL5:CR5)</f>
        <v>0</v>
      </c>
      <c r="CT5" s="1">
        <f>SUM(CT8:CT13)</f>
        <v>0</v>
      </c>
      <c r="CU5" s="1">
        <f>SUM(CU8:CU13)</f>
        <v>0</v>
      </c>
      <c r="CV5" s="1">
        <f>SUM(CV8:CV13)</f>
        <v>0</v>
      </c>
      <c r="CW5" s="1">
        <f>SUM(CW8:CW13)</f>
        <v>0</v>
      </c>
      <c r="CX5" s="1">
        <f>SUM(CX8:CX13)</f>
        <v>0</v>
      </c>
      <c r="CY5" s="1">
        <f>SUM(CT5:CX5)</f>
        <v>0</v>
      </c>
      <c r="CZ5" s="1">
        <f>SUM(CZ8:CZ13)</f>
        <v>0</v>
      </c>
      <c r="DA5" s="1">
        <f>SUM(DA8:DA13)</f>
        <v>0</v>
      </c>
      <c r="DB5" s="1">
        <f>SUM(DB8:DB13)</f>
        <v>0</v>
      </c>
      <c r="DC5" s="1">
        <f>SUM(DC8:DC13)</f>
        <v>0</v>
      </c>
      <c r="DD5" s="1">
        <f>SUM(DD8:DD13)</f>
        <v>0</v>
      </c>
      <c r="DE5" s="1">
        <f>SUM(CZ5:DD5)</f>
        <v>0</v>
      </c>
      <c r="DF5" s="1">
        <f>SUM(DF8:DF13)</f>
        <v>0</v>
      </c>
      <c r="DG5" s="1">
        <f>SUM(DG8:DG13)</f>
        <v>0</v>
      </c>
      <c r="DH5" s="1">
        <f>SUM(DF5:DG5)</f>
        <v>0</v>
      </c>
      <c r="DI5" s="1">
        <f aca="true" t="shared" si="4" ref="DI5:DR5">SUM(DI8:DI13)</f>
        <v>0</v>
      </c>
      <c r="DJ5" s="1">
        <f t="shared" si="4"/>
        <v>0</v>
      </c>
      <c r="DK5" s="1">
        <f t="shared" si="4"/>
        <v>0</v>
      </c>
      <c r="DL5" s="1">
        <f t="shared" si="4"/>
        <v>0</v>
      </c>
      <c r="DM5" s="1">
        <f t="shared" si="4"/>
        <v>0</v>
      </c>
      <c r="DN5" s="1">
        <f t="shared" si="4"/>
        <v>0</v>
      </c>
      <c r="DO5" s="1">
        <f t="shared" si="4"/>
        <v>0</v>
      </c>
      <c r="DP5" s="1">
        <f t="shared" si="4"/>
        <v>0</v>
      </c>
      <c r="DQ5" s="1">
        <f t="shared" si="4"/>
        <v>0</v>
      </c>
      <c r="DR5" s="1">
        <f t="shared" si="4"/>
        <v>0</v>
      </c>
      <c r="DS5" s="1">
        <f>SUM(DI5:DR5)</f>
        <v>0</v>
      </c>
      <c r="DT5" s="1">
        <f>SUM('Data Entry'!P4:P1500)</f>
        <v>0</v>
      </c>
      <c r="DU5" s="1">
        <f>SUM('Data Entry'!Q4:Q1500)</f>
        <v>0</v>
      </c>
      <c r="DV5" s="1">
        <f>SUM('Data Entry'!R4:R1500)</f>
        <v>0</v>
      </c>
      <c r="DW5" s="1">
        <f>SUM('Data Entry'!S4:S1500)</f>
        <v>0</v>
      </c>
      <c r="DX5" s="1">
        <f>SUM('Data Entry'!T4:T1500)</f>
        <v>0</v>
      </c>
      <c r="DY5" s="1">
        <f>SUM('Data Entry'!U4:U1500)</f>
        <v>0</v>
      </c>
      <c r="DZ5" s="1">
        <f>SUM('Data Entry'!V4:V1500)</f>
        <v>0</v>
      </c>
      <c r="EA5" s="1">
        <f>SUM('Data Entry'!W4:W1500)</f>
        <v>0</v>
      </c>
      <c r="EB5" s="1">
        <f>SUM('Data Entry'!X4:X1500)</f>
        <v>0</v>
      </c>
      <c r="EC5" s="1">
        <f>SUM('Data Entry'!Y4:Y1500)</f>
        <v>0</v>
      </c>
      <c r="ED5" s="1">
        <f>SUM('Data Entry'!Z4:Z1500)</f>
        <v>0</v>
      </c>
      <c r="EE5" s="1">
        <f>SUM('Data Entry'!AA4:AA1500)</f>
        <v>0</v>
      </c>
      <c r="EF5" s="1">
        <f>SUM('Data Entry'!AB4:AB1500)</f>
        <v>0</v>
      </c>
      <c r="EG5" s="1">
        <f>SUM('Data Entry'!AD4:AD1500)</f>
        <v>0</v>
      </c>
      <c r="EH5" s="1"/>
      <c r="EI5" s="1"/>
      <c r="EJ5" s="1">
        <f>COUNT('Data Entry'!A4:A1500)</f>
        <v>0</v>
      </c>
      <c r="EK5" s="1"/>
      <c r="EL5" s="1"/>
      <c r="EM5" s="1"/>
      <c r="EN5" s="1">
        <f>SUM(EN8:EN13)</f>
        <v>0</v>
      </c>
      <c r="EO5" s="1">
        <f>SUM(EO8:EO13)</f>
        <v>0</v>
      </c>
      <c r="EP5" s="1">
        <f>SUM(EP8:EP13)</f>
        <v>0</v>
      </c>
      <c r="EQ5" s="1">
        <f>SUM(EQ8:EQ13)</f>
        <v>0</v>
      </c>
      <c r="ER5" s="1">
        <f>SUM(ER8:ER13)</f>
        <v>0</v>
      </c>
      <c r="ES5" s="1">
        <f>SUM(ES8:ES13)</f>
        <v>0</v>
      </c>
      <c r="ET5" s="1">
        <f>SUM(ET8:ET13)</f>
        <v>0</v>
      </c>
      <c r="EU5" s="1">
        <f>SUM(EU8:EU13)</f>
        <v>0</v>
      </c>
      <c r="EV5" s="1">
        <f>SUM(EV8:EV13)</f>
        <v>0</v>
      </c>
      <c r="EW5" s="1">
        <f>SUM(EW8:EW13)</f>
        <v>0</v>
      </c>
      <c r="EX5" s="1">
        <f>SUM(EX8:EX13)</f>
        <v>0</v>
      </c>
      <c r="EY5" s="1">
        <f>SUM(EY8:EY13)</f>
        <v>0</v>
      </c>
      <c r="EZ5" s="1">
        <f>SUM(EZ8:EZ13)</f>
        <v>0</v>
      </c>
      <c r="FA5" s="1">
        <f>SUM(FA8:FA13)</f>
        <v>0</v>
      </c>
      <c r="FB5" s="1">
        <f>EJ5</f>
        <v>0</v>
      </c>
      <c r="FC5" s="1"/>
      <c r="FD5" s="1"/>
      <c r="FE5" s="1">
        <f>SUM(FE8:FE13)</f>
        <v>0</v>
      </c>
      <c r="FF5" s="1">
        <f>SUM(FF8:FF13)</f>
        <v>0</v>
      </c>
      <c r="FG5" s="1">
        <f>SUM(FG8:FG13)</f>
        <v>0</v>
      </c>
      <c r="FH5" s="1">
        <f>SUM(FH8:FH13)</f>
        <v>0</v>
      </c>
      <c r="FI5" s="1">
        <f>SUM(FI8:FI13)</f>
        <v>0</v>
      </c>
      <c r="FJ5" s="1">
        <f>SUM(FE5:FI5)</f>
        <v>0</v>
      </c>
      <c r="FK5" s="1"/>
      <c r="FL5" s="1">
        <f>SUM(FL8:FL13)</f>
        <v>0</v>
      </c>
      <c r="FM5" s="1">
        <f>SUM(FM8:FM13)</f>
        <v>0</v>
      </c>
      <c r="FN5" s="1">
        <f>SUM(FN8:FN13)</f>
        <v>0</v>
      </c>
      <c r="FO5" s="1">
        <f>SUM(FO8:FO13)</f>
        <v>0</v>
      </c>
      <c r="FP5" s="1">
        <f>SUM(FP8:FP13)</f>
        <v>0</v>
      </c>
      <c r="FQ5" s="1">
        <f>SUM(FL5:FP5)</f>
        <v>0</v>
      </c>
      <c r="FR5" s="1"/>
      <c r="FS5" s="1">
        <f>SUM(FS8:FS13)</f>
        <v>0</v>
      </c>
      <c r="FT5" s="1">
        <f>SUM(FT8:FT13)</f>
        <v>0</v>
      </c>
      <c r="FU5" s="1">
        <f>SUM(FU8:FU13)</f>
        <v>0</v>
      </c>
      <c r="FV5" s="1">
        <f>SUM(FV8:FV13)</f>
        <v>0</v>
      </c>
      <c r="FW5" s="1">
        <f>SUM(FW8:FW13)</f>
        <v>0</v>
      </c>
      <c r="FX5" s="1">
        <f>SUM(FS5:FW5)</f>
        <v>0</v>
      </c>
      <c r="FY5" s="1"/>
      <c r="FZ5" s="1"/>
      <c r="GA5" s="1"/>
      <c r="GB5" s="1"/>
      <c r="GC5" s="1"/>
      <c r="GG5" t="s">
        <v>3</v>
      </c>
    </row>
    <row r="6" spans="55:189" ht="12.75">
      <c r="BC6" s="30"/>
      <c r="BG6" s="1"/>
      <c r="BH6" s="31" t="e">
        <f>BH5/BQ5</f>
        <v>#DIV/0!</v>
      </c>
      <c r="BI6" s="31" t="e">
        <f>BI5/BQ5</f>
        <v>#DIV/0!</v>
      </c>
      <c r="BJ6" s="31" t="e">
        <f>BJ5/BQ5</f>
        <v>#DIV/0!</v>
      </c>
      <c r="BK6" s="31" t="e">
        <f>BK5/BQ5</f>
        <v>#DIV/0!</v>
      </c>
      <c r="BL6" s="31" t="e">
        <f>BL5/BQ5</f>
        <v>#DIV/0!</v>
      </c>
      <c r="BM6" s="31" t="e">
        <f>BM5/BQ5</f>
        <v>#DIV/0!</v>
      </c>
      <c r="BN6" s="31" t="e">
        <f>BN5/BQ5</f>
        <v>#DIV/0!</v>
      </c>
      <c r="BO6" s="31" t="e">
        <f>BO5/BQ5</f>
        <v>#DIV/0!</v>
      </c>
      <c r="BP6" s="31" t="e">
        <f>BP5/BQ5</f>
        <v>#DIV/0!</v>
      </c>
      <c r="BQ6" s="1"/>
      <c r="BR6" s="1"/>
      <c r="BS6" s="31" t="e">
        <f>BS5/BU5</f>
        <v>#DIV/0!</v>
      </c>
      <c r="BT6" s="31" t="e">
        <f>BT5/BU5</f>
        <v>#DIV/0!</v>
      </c>
      <c r="BU6" s="1"/>
      <c r="BV6" s="1"/>
      <c r="BW6" s="32" t="e">
        <f>BW5/CC5</f>
        <v>#DIV/0!</v>
      </c>
      <c r="BX6" s="32" t="e">
        <f>BX5/CC5</f>
        <v>#DIV/0!</v>
      </c>
      <c r="BY6" s="32" t="e">
        <f>BY5/CC5</f>
        <v>#DIV/0!</v>
      </c>
      <c r="BZ6" s="32" t="e">
        <f>BZ5/CC5</f>
        <v>#DIV/0!</v>
      </c>
      <c r="CA6" s="32" t="e">
        <f>CA5/CC5</f>
        <v>#DIV/0!</v>
      </c>
      <c r="CB6" s="32" t="e">
        <f>CB5/CC5</f>
        <v>#DIV/0!</v>
      </c>
      <c r="CC6" s="1"/>
      <c r="CD6" s="32" t="e">
        <f>CD5/CK5</f>
        <v>#DIV/0!</v>
      </c>
      <c r="CE6" s="32" t="e">
        <f>CE5/CK5</f>
        <v>#DIV/0!</v>
      </c>
      <c r="CF6" s="32" t="e">
        <f>CF5/CK5</f>
        <v>#DIV/0!</v>
      </c>
      <c r="CG6" s="32" t="e">
        <f>CG5/CK5</f>
        <v>#DIV/0!</v>
      </c>
      <c r="CH6" s="32" t="e">
        <f>CH5/CK5</f>
        <v>#DIV/0!</v>
      </c>
      <c r="CI6" s="32" t="e">
        <f>CI5/CK5</f>
        <v>#DIV/0!</v>
      </c>
      <c r="CJ6" s="32" t="e">
        <f>CJ5/CK5</f>
        <v>#DIV/0!</v>
      </c>
      <c r="CK6" s="1"/>
      <c r="CL6" s="32" t="e">
        <f>CL5/CS5</f>
        <v>#DIV/0!</v>
      </c>
      <c r="CM6" s="32" t="e">
        <f>CM5/CS5</f>
        <v>#DIV/0!</v>
      </c>
      <c r="CN6" s="32" t="e">
        <f>CN5/CS5</f>
        <v>#DIV/0!</v>
      </c>
      <c r="CO6" s="32" t="e">
        <f>CO5/CS5</f>
        <v>#DIV/0!</v>
      </c>
      <c r="CP6" s="32" t="e">
        <f>CP5/CS5</f>
        <v>#DIV/0!</v>
      </c>
      <c r="CQ6" s="32" t="e">
        <f>CQ5/CS5</f>
        <v>#DIV/0!</v>
      </c>
      <c r="CR6" s="32" t="e">
        <f>CR5/CS5</f>
        <v>#DIV/0!</v>
      </c>
      <c r="CS6" s="1"/>
      <c r="CT6" s="32" t="e">
        <f>CT5/CY5</f>
        <v>#DIV/0!</v>
      </c>
      <c r="CU6" s="32" t="e">
        <f>CU5/CY5</f>
        <v>#DIV/0!</v>
      </c>
      <c r="CV6" s="32" t="e">
        <f>CV5/CY5</f>
        <v>#DIV/0!</v>
      </c>
      <c r="CW6" s="32" t="e">
        <f>CW5/CY5</f>
        <v>#DIV/0!</v>
      </c>
      <c r="CX6" s="32" t="e">
        <f>CX5/CY5</f>
        <v>#DIV/0!</v>
      </c>
      <c r="CY6" s="1"/>
      <c r="CZ6" s="32" t="e">
        <f>CZ5/DE5</f>
        <v>#DIV/0!</v>
      </c>
      <c r="DA6" s="32" t="e">
        <f>DA5/DE5</f>
        <v>#DIV/0!</v>
      </c>
      <c r="DB6" s="32" t="e">
        <f>DB5/DE5</f>
        <v>#DIV/0!</v>
      </c>
      <c r="DC6" s="32" t="e">
        <f>DC5/DE5</f>
        <v>#DIV/0!</v>
      </c>
      <c r="DD6" s="32" t="e">
        <f>DD5/DE5</f>
        <v>#DIV/0!</v>
      </c>
      <c r="DE6" s="1"/>
      <c r="DF6" s="32" t="e">
        <f>DF5/DH5</f>
        <v>#DIV/0!</v>
      </c>
      <c r="DG6" s="32" t="e">
        <f>DG5/DH5</f>
        <v>#DIV/0!</v>
      </c>
      <c r="DH6" s="1"/>
      <c r="DI6" s="32" t="e">
        <f>DI5/DS5</f>
        <v>#DIV/0!</v>
      </c>
      <c r="DJ6" s="32" t="e">
        <f>DJ5/DS5</f>
        <v>#DIV/0!</v>
      </c>
      <c r="DK6" s="32" t="e">
        <f>DK5/DS5</f>
        <v>#DIV/0!</v>
      </c>
      <c r="DL6" s="32" t="e">
        <f>DL5/DS5</f>
        <v>#DIV/0!</v>
      </c>
      <c r="DM6" s="32" t="e">
        <f>DM5/DS5</f>
        <v>#DIV/0!</v>
      </c>
      <c r="DN6" s="32" t="e">
        <f>DN5/DS5</f>
        <v>#DIV/0!</v>
      </c>
      <c r="DO6" s="32" t="e">
        <f>DO5/DS5</f>
        <v>#DIV/0!</v>
      </c>
      <c r="DP6" s="32" t="e">
        <f>DP5/DS5</f>
        <v>#DIV/0!</v>
      </c>
      <c r="DQ6" s="32" t="e">
        <f>DQ5/DS5</f>
        <v>#DIV/0!</v>
      </c>
      <c r="DR6" s="32" t="e">
        <f>DR5/DS5</f>
        <v>#DIV/0!</v>
      </c>
      <c r="DS6" s="1"/>
      <c r="DT6" s="32" t="e">
        <f>DT5/EJ5</f>
        <v>#DIV/0!</v>
      </c>
      <c r="DU6" s="32" t="e">
        <f>DU5/EJ5</f>
        <v>#DIV/0!</v>
      </c>
      <c r="DV6" s="32" t="e">
        <f>DV5/EJ5</f>
        <v>#DIV/0!</v>
      </c>
      <c r="DW6" s="32" t="e">
        <f>DW5/EJ5</f>
        <v>#DIV/0!</v>
      </c>
      <c r="DX6" s="32" t="e">
        <f>DX5/EJ5</f>
        <v>#DIV/0!</v>
      </c>
      <c r="DY6" s="32" t="e">
        <f>DY5/EJ5</f>
        <v>#DIV/0!</v>
      </c>
      <c r="DZ6" s="32" t="e">
        <f>DZ5/EJ5</f>
        <v>#DIV/0!</v>
      </c>
      <c r="EA6" s="32" t="e">
        <f>EA5/EJ5</f>
        <v>#DIV/0!</v>
      </c>
      <c r="EB6" s="32" t="e">
        <f>EB5/EJ5</f>
        <v>#DIV/0!</v>
      </c>
      <c r="EC6" s="32" t="e">
        <f>EC5/EJ5</f>
        <v>#DIV/0!</v>
      </c>
      <c r="ED6" s="32" t="e">
        <f>ED5/EJ5</f>
        <v>#DIV/0!</v>
      </c>
      <c r="EE6" s="32" t="e">
        <f>EE5/EJ5</f>
        <v>#DIV/0!</v>
      </c>
      <c r="EF6" s="32" t="e">
        <f>EF5/EJ5</f>
        <v>#DIV/0!</v>
      </c>
      <c r="EG6" s="32" t="e">
        <f>EG5/EJ5</f>
        <v>#DIV/0!</v>
      </c>
      <c r="EH6" s="1" t="s">
        <v>238</v>
      </c>
      <c r="EI6" s="1" t="s">
        <v>239</v>
      </c>
      <c r="EJ6" s="1"/>
      <c r="EK6" s="1"/>
      <c r="EL6" s="1"/>
      <c r="EM6" s="1"/>
      <c r="EN6" s="32" t="e">
        <f>EN5/FB5</f>
        <v>#DIV/0!</v>
      </c>
      <c r="EO6" s="32" t="e">
        <f>EO5/FB5</f>
        <v>#DIV/0!</v>
      </c>
      <c r="EP6" s="32" t="e">
        <f>EP5/FB5</f>
        <v>#DIV/0!</v>
      </c>
      <c r="EQ6" s="32" t="e">
        <f>EQ5/FB5</f>
        <v>#DIV/0!</v>
      </c>
      <c r="ER6" s="32" t="e">
        <f>ER5/FB5</f>
        <v>#DIV/0!</v>
      </c>
      <c r="ES6" s="32" t="e">
        <f>ES5/FB5</f>
        <v>#DIV/0!</v>
      </c>
      <c r="ET6" s="32" t="e">
        <f>ET5/FB5</f>
        <v>#DIV/0!</v>
      </c>
      <c r="EU6" s="32" t="e">
        <f>EU5/FB5</f>
        <v>#DIV/0!</v>
      </c>
      <c r="EV6" s="32" t="e">
        <f>EV5/FB5</f>
        <v>#DIV/0!</v>
      </c>
      <c r="EW6" s="32" t="e">
        <f>EW5/FB5</f>
        <v>#DIV/0!</v>
      </c>
      <c r="EX6" s="32" t="e">
        <f>EX5/FB5</f>
        <v>#DIV/0!</v>
      </c>
      <c r="EY6" s="32" t="e">
        <f>EY5/FB5</f>
        <v>#DIV/0!</v>
      </c>
      <c r="EZ6" s="32" t="e">
        <f>EZ5/FB5</f>
        <v>#DIV/0!</v>
      </c>
      <c r="FA6" s="32" t="e">
        <f>FA5/FB5</f>
        <v>#DIV/0!</v>
      </c>
      <c r="FB6" s="1"/>
      <c r="FC6" s="1"/>
      <c r="FD6" s="1"/>
      <c r="FE6" s="32" t="e">
        <f>FE5/FJ5</f>
        <v>#DIV/0!</v>
      </c>
      <c r="FF6" s="32" t="e">
        <f>FF5/FJ5</f>
        <v>#DIV/0!</v>
      </c>
      <c r="FG6" s="32" t="e">
        <f>FG5/FJ5</f>
        <v>#DIV/0!</v>
      </c>
      <c r="FH6" s="32" t="e">
        <f>FH5/FJ5</f>
        <v>#DIV/0!</v>
      </c>
      <c r="FI6" s="32" t="e">
        <f>FI5/FJ5</f>
        <v>#DIV/0!</v>
      </c>
      <c r="FJ6" s="1"/>
      <c r="FK6" s="1"/>
      <c r="FL6" s="32" t="e">
        <f>FL5/FQ5</f>
        <v>#DIV/0!</v>
      </c>
      <c r="FM6" s="32" t="e">
        <f>FM5/FQ5</f>
        <v>#DIV/0!</v>
      </c>
      <c r="FN6" s="32" t="e">
        <f>FN5/FQ5</f>
        <v>#DIV/0!</v>
      </c>
      <c r="FO6" s="32" t="e">
        <f>FO5/FQ5</f>
        <v>#DIV/0!</v>
      </c>
      <c r="FP6" s="32" t="e">
        <f>FP5/FQ5</f>
        <v>#DIV/0!</v>
      </c>
      <c r="FQ6" s="1"/>
      <c r="FR6" s="1"/>
      <c r="FS6" s="32" t="e">
        <f>FS5/FX5</f>
        <v>#DIV/0!</v>
      </c>
      <c r="FT6" s="32" t="e">
        <f>FT5/FX5</f>
        <v>#DIV/0!</v>
      </c>
      <c r="FU6" s="32" t="e">
        <f>FU5/FX5</f>
        <v>#DIV/0!</v>
      </c>
      <c r="FV6" s="32" t="e">
        <f>FV5/FX5</f>
        <v>#DIV/0!</v>
      </c>
      <c r="FW6" s="32" t="e">
        <f>FW5/FX5</f>
        <v>#DIV/0!</v>
      </c>
      <c r="FX6" s="1"/>
      <c r="FY6" s="1"/>
      <c r="FZ6" s="1"/>
      <c r="GA6" s="1"/>
      <c r="GB6" s="1"/>
      <c r="GC6" s="1"/>
      <c r="GG6" t="s">
        <v>4</v>
      </c>
    </row>
    <row r="7" spans="55:189" ht="12.75">
      <c r="BC7" s="30"/>
      <c r="BG7" s="1"/>
      <c r="BH7" s="1" t="s">
        <v>256</v>
      </c>
      <c r="BI7" s="1" t="s">
        <v>255</v>
      </c>
      <c r="BJ7" s="1" t="s">
        <v>257</v>
      </c>
      <c r="BK7" s="1" t="s">
        <v>259</v>
      </c>
      <c r="BL7" s="1" t="s">
        <v>260</v>
      </c>
      <c r="BM7" s="1" t="s">
        <v>261</v>
      </c>
      <c r="BN7" s="1" t="s">
        <v>262</v>
      </c>
      <c r="BO7" s="1" t="s">
        <v>263</v>
      </c>
      <c r="BP7" s="1" t="s">
        <v>258</v>
      </c>
      <c r="BQ7" s="1"/>
      <c r="BR7" s="1"/>
      <c r="BS7" s="1" t="s">
        <v>253</v>
      </c>
      <c r="BT7" s="1" t="s">
        <v>254</v>
      </c>
      <c r="BU7" s="1"/>
      <c r="BV7" s="1"/>
      <c r="BW7" s="1" t="s">
        <v>158</v>
      </c>
      <c r="BX7" s="1" t="s">
        <v>159</v>
      </c>
      <c r="BY7" s="1" t="s">
        <v>160</v>
      </c>
      <c r="BZ7" s="1" t="s">
        <v>161</v>
      </c>
      <c r="CA7" s="1" t="s">
        <v>162</v>
      </c>
      <c r="CB7" s="1" t="s">
        <v>163</v>
      </c>
      <c r="CC7" s="1"/>
      <c r="CD7" s="1" t="s">
        <v>164</v>
      </c>
      <c r="CE7" s="1" t="s">
        <v>165</v>
      </c>
      <c r="CF7" s="1" t="s">
        <v>166</v>
      </c>
      <c r="CG7" s="1" t="s">
        <v>167</v>
      </c>
      <c r="CH7" s="1" t="s">
        <v>168</v>
      </c>
      <c r="CI7" s="1" t="s">
        <v>169</v>
      </c>
      <c r="CJ7" s="1" t="s">
        <v>170</v>
      </c>
      <c r="CK7" s="1"/>
      <c r="CL7" s="1" t="s">
        <v>171</v>
      </c>
      <c r="CM7" s="1" t="s">
        <v>172</v>
      </c>
      <c r="CN7" s="1" t="s">
        <v>173</v>
      </c>
      <c r="CO7" s="1" t="s">
        <v>174</v>
      </c>
      <c r="CP7" s="1" t="s">
        <v>175</v>
      </c>
      <c r="CQ7" s="1" t="s">
        <v>176</v>
      </c>
      <c r="CR7" s="1" t="s">
        <v>177</v>
      </c>
      <c r="CS7" s="1"/>
      <c r="CT7" s="1" t="s">
        <v>178</v>
      </c>
      <c r="CU7" s="1" t="s">
        <v>179</v>
      </c>
      <c r="CV7" s="1" t="s">
        <v>180</v>
      </c>
      <c r="CW7" s="1" t="s">
        <v>181</v>
      </c>
      <c r="CX7" s="1" t="s">
        <v>182</v>
      </c>
      <c r="CY7" s="1"/>
      <c r="CZ7" s="1" t="s">
        <v>183</v>
      </c>
      <c r="DA7" s="1" t="s">
        <v>184</v>
      </c>
      <c r="DB7" s="1" t="s">
        <v>185</v>
      </c>
      <c r="DC7" s="1" t="s">
        <v>186</v>
      </c>
      <c r="DD7" s="1" t="s">
        <v>187</v>
      </c>
      <c r="DE7" s="1"/>
      <c r="DF7" s="1" t="s">
        <v>188</v>
      </c>
      <c r="DG7" s="1" t="s">
        <v>189</v>
      </c>
      <c r="DH7" s="1"/>
      <c r="DI7" s="1" t="s">
        <v>219</v>
      </c>
      <c r="DJ7" s="1" t="s">
        <v>220</v>
      </c>
      <c r="DK7" s="1" t="s">
        <v>221</v>
      </c>
      <c r="DL7" s="1" t="s">
        <v>222</v>
      </c>
      <c r="DM7" s="1" t="s">
        <v>223</v>
      </c>
      <c r="DN7" s="1" t="s">
        <v>224</v>
      </c>
      <c r="DO7" s="1" t="s">
        <v>225</v>
      </c>
      <c r="DP7" s="1" t="s">
        <v>226</v>
      </c>
      <c r="DQ7" s="1" t="s">
        <v>227</v>
      </c>
      <c r="DR7" s="1" t="s">
        <v>190</v>
      </c>
      <c r="DS7" s="1"/>
      <c r="DT7" s="1" t="s">
        <v>105</v>
      </c>
      <c r="DU7" s="1" t="s">
        <v>17</v>
      </c>
      <c r="DV7" s="1" t="s">
        <v>18</v>
      </c>
      <c r="DW7" s="1" t="s">
        <v>19</v>
      </c>
      <c r="DX7" s="1" t="s">
        <v>20</v>
      </c>
      <c r="DY7" s="1" t="s">
        <v>21</v>
      </c>
      <c r="DZ7" s="1" t="s">
        <v>22</v>
      </c>
      <c r="EA7" s="1" t="s">
        <v>23</v>
      </c>
      <c r="EB7" s="1" t="s">
        <v>24</v>
      </c>
      <c r="EC7" s="1" t="s">
        <v>25</v>
      </c>
      <c r="ED7" s="1" t="s">
        <v>26</v>
      </c>
      <c r="EE7" s="1" t="s">
        <v>27</v>
      </c>
      <c r="EF7" s="1" t="s">
        <v>28</v>
      </c>
      <c r="EG7" s="1" t="s">
        <v>30</v>
      </c>
      <c r="EH7" s="1" t="s">
        <v>237</v>
      </c>
      <c r="EI7" s="1" t="s">
        <v>29</v>
      </c>
      <c r="EJ7" s="1"/>
      <c r="EK7" s="1"/>
      <c r="EL7" s="1"/>
      <c r="EM7" s="1" t="s">
        <v>108</v>
      </c>
      <c r="EN7" s="1" t="s">
        <v>33</v>
      </c>
      <c r="EO7" s="1" t="s">
        <v>34</v>
      </c>
      <c r="EP7" s="1" t="s">
        <v>35</v>
      </c>
      <c r="EQ7" s="1" t="s">
        <v>36</v>
      </c>
      <c r="ER7" s="1" t="s">
        <v>37</v>
      </c>
      <c r="ES7" s="1" t="s">
        <v>38</v>
      </c>
      <c r="ET7" s="1" t="s">
        <v>39</v>
      </c>
      <c r="EU7" s="1" t="s">
        <v>40</v>
      </c>
      <c r="EV7" s="1" t="s">
        <v>41</v>
      </c>
      <c r="EW7" s="1" t="s">
        <v>42</v>
      </c>
      <c r="EX7" s="1" t="s">
        <v>43</v>
      </c>
      <c r="EY7" s="1" t="s">
        <v>44</v>
      </c>
      <c r="EZ7" s="1" t="s">
        <v>45</v>
      </c>
      <c r="FA7" s="1" t="s">
        <v>46</v>
      </c>
      <c r="FB7" s="1"/>
      <c r="FC7" s="1"/>
      <c r="FD7" s="1"/>
      <c r="FE7" s="1" t="s">
        <v>191</v>
      </c>
      <c r="FF7" s="1" t="s">
        <v>192</v>
      </c>
      <c r="FG7" s="1" t="s">
        <v>193</v>
      </c>
      <c r="FH7" s="1" t="s">
        <v>194</v>
      </c>
      <c r="FI7" s="1" t="s">
        <v>195</v>
      </c>
      <c r="FJ7" s="1"/>
      <c r="FK7" s="1"/>
      <c r="FL7" s="1" t="s">
        <v>196</v>
      </c>
      <c r="FM7" s="1" t="s">
        <v>197</v>
      </c>
      <c r="FN7" s="1" t="s">
        <v>198</v>
      </c>
      <c r="FO7" s="1" t="s">
        <v>199</v>
      </c>
      <c r="FP7" s="1" t="s">
        <v>200</v>
      </c>
      <c r="FQ7" s="1"/>
      <c r="FR7" s="1"/>
      <c r="FS7" s="1" t="s">
        <v>201</v>
      </c>
      <c r="FT7" s="1" t="s">
        <v>202</v>
      </c>
      <c r="FU7" s="1" t="s">
        <v>203</v>
      </c>
      <c r="FV7" s="1" t="s">
        <v>204</v>
      </c>
      <c r="FW7" s="1" t="s">
        <v>205</v>
      </c>
      <c r="FX7" s="1"/>
      <c r="FY7" s="1"/>
      <c r="FZ7" s="1" t="s">
        <v>51</v>
      </c>
      <c r="GA7" s="1" t="s">
        <v>52</v>
      </c>
      <c r="GB7" s="1" t="s">
        <v>53</v>
      </c>
      <c r="GC7" s="1"/>
      <c r="GG7" t="s">
        <v>5</v>
      </c>
    </row>
    <row r="8" spans="55:189" ht="12.75">
      <c r="BC8" s="30"/>
      <c r="BG8" s="1"/>
      <c r="BH8" s="1">
        <f>COUNTIF('Data Entry'!E4:E1500,"K")</f>
        <v>0</v>
      </c>
      <c r="BI8" s="1">
        <f>COUNTIF('Data Entry'!E4:E1500,1)</f>
        <v>0</v>
      </c>
      <c r="BJ8" s="1">
        <f>COUNTIF('Data Entry'!E4:E1500,2)</f>
        <v>0</v>
      </c>
      <c r="BK8" s="1">
        <f>COUNTIF('Data Entry'!E4:E1500,3)</f>
        <v>0</v>
      </c>
      <c r="BL8" s="1">
        <f>COUNTIF('Data Entry'!E4:E1500,4)</f>
        <v>0</v>
      </c>
      <c r="BM8" s="1">
        <f>COUNTIF('Data Entry'!E4:E1500,5)</f>
        <v>0</v>
      </c>
      <c r="BN8" s="1">
        <f>COUNTIF('Data Entry'!E4:E1500,6)</f>
        <v>0</v>
      </c>
      <c r="BO8" s="1">
        <f>COUNTIF('Data Entry'!E4:E1500,7)</f>
        <v>0</v>
      </c>
      <c r="BP8" s="1">
        <f>COUNTIF('Data Entry'!E4:E1500,8)</f>
        <v>0</v>
      </c>
      <c r="BQ8" s="1"/>
      <c r="BR8" s="1"/>
      <c r="BS8" s="1">
        <f>COUNTIF('Data Entry'!E4:F1500,"Male")</f>
        <v>0</v>
      </c>
      <c r="BT8" s="1">
        <f>COUNTIF('Data Entry'!E4:F1500,"Female")</f>
        <v>0</v>
      </c>
      <c r="BU8" s="1"/>
      <c r="BV8" s="1"/>
      <c r="BW8" s="1">
        <f>COUNTIF('Data Entry'!I4:I1500,"less than 1/4")</f>
        <v>0</v>
      </c>
      <c r="BX8" s="1">
        <f>COUNTIF('Data Entry'!I4:I1500,"1/4 to 1/2")</f>
        <v>0</v>
      </c>
      <c r="BY8" s="1">
        <f>COUNTIF('Data Entry'!I4:I1500,"1/2 to 1")</f>
        <v>0</v>
      </c>
      <c r="BZ8" s="1">
        <f>COUNTIF('Data Entry'!I4:I1500,"1 to 2")</f>
        <v>0</v>
      </c>
      <c r="CA8" s="1">
        <f>COUNTIF('Data Entry'!I4:I1500,"more than 2")</f>
        <v>0</v>
      </c>
      <c r="CB8" s="1">
        <f>COUNTIF('Data Entry'!I4:I1500,"Don't Know")</f>
        <v>0</v>
      </c>
      <c r="CC8" s="1"/>
      <c r="CD8" s="1">
        <f>COUNTIF('Data Entry'!J4:J1500,"Walk")</f>
        <v>0</v>
      </c>
      <c r="CE8" s="1">
        <f>COUNTIF('Data Entry'!J4:J1500,"Bike")</f>
        <v>0</v>
      </c>
      <c r="CF8" s="1">
        <f>COUNTIF('Data Entry'!J4:J1500,"School Bus")</f>
        <v>0</v>
      </c>
      <c r="CG8" s="1">
        <f>COUNTIF('Data Entry'!J4:J1500,"Family Vehicle")</f>
        <v>0</v>
      </c>
      <c r="CH8" s="1">
        <f>COUNTIF('Data Entry'!J4:J1500,"Carpool")</f>
        <v>0</v>
      </c>
      <c r="CI8" s="1">
        <f>COUNTIF('Data Entry'!J4:J1500,"Transit")</f>
        <v>0</v>
      </c>
      <c r="CJ8" s="1">
        <f>COUNTIF('Data Entry'!J4:J1500,"Other")</f>
        <v>0</v>
      </c>
      <c r="CK8" s="1"/>
      <c r="CL8" s="1">
        <f>COUNTIF('Data Entry'!K4:K1500,"Walk")</f>
        <v>0</v>
      </c>
      <c r="CM8" s="1">
        <f>COUNTIF('Data Entry'!K4:K1500,"Bike")</f>
        <v>0</v>
      </c>
      <c r="CN8" s="1">
        <f>COUNTIF('Data Entry'!K4:K1500,"School Bus")</f>
        <v>0</v>
      </c>
      <c r="CO8" s="1">
        <f>COUNTIF('Data Entry'!K4:K1500,"Family Vehicle")</f>
        <v>0</v>
      </c>
      <c r="CP8" s="1">
        <f>COUNTIF('Data Entry'!K4:K1500,"Carpool")</f>
        <v>0</v>
      </c>
      <c r="CQ8" s="1">
        <f>COUNTIF('Data Entry'!K4:K1500,"Transit")</f>
        <v>0</v>
      </c>
      <c r="CR8" s="1">
        <f>COUNTIF('Data Entry'!K4:K1500,"Other")</f>
        <v>0</v>
      </c>
      <c r="CS8" s="1"/>
      <c r="CT8" s="1">
        <f>COUNTIF('Data Entry'!L4:L1500,"less than 5 min")</f>
        <v>0</v>
      </c>
      <c r="CU8" s="1">
        <f>COUNTIF('Data Entry'!L4:L1500,"5 to 10")</f>
        <v>0</v>
      </c>
      <c r="CV8" s="1">
        <f>COUNTIF('Data Entry'!L4:L1500,"11 to 20")</f>
        <v>0</v>
      </c>
      <c r="CW8" s="1">
        <f>COUNTIF('Data Entry'!L4:L1500,"more than 20 min")</f>
        <v>0</v>
      </c>
      <c r="CX8" s="1">
        <f>COUNTIF('Data Entry'!L4:L1500,"Don't Know")</f>
        <v>0</v>
      </c>
      <c r="CY8" s="1"/>
      <c r="CZ8" s="1">
        <f>COUNTIF('Data Entry'!M4:M1500,"less than 5 min")</f>
        <v>0</v>
      </c>
      <c r="DA8" s="1">
        <f>COUNTIF('Data Entry'!M4:M1500,"5 to 10")</f>
        <v>0</v>
      </c>
      <c r="DB8" s="1">
        <f>COUNTIF('Data Entry'!M4:M1500,"11 to 20")</f>
        <v>0</v>
      </c>
      <c r="DC8" s="1">
        <f>COUNTIF('Data Entry'!M4:M1500,"more than 20 min")</f>
        <v>0</v>
      </c>
      <c r="DD8" s="1">
        <f>COUNTIF('Data Entry'!M4:M1500,"Don't Know")</f>
        <v>0</v>
      </c>
      <c r="DE8" s="1"/>
      <c r="DF8" s="1">
        <f>COUNTIF('Data Entry'!N4:N1500,"Yes")</f>
        <v>0</v>
      </c>
      <c r="DG8" s="1">
        <f>COUNTIF('Data Entry'!N4:N1500,"No")</f>
        <v>0</v>
      </c>
      <c r="DH8" s="1"/>
      <c r="DI8" s="1">
        <f>COUNTIF('Data Entry'!O4:O1500,"K")</f>
        <v>0</v>
      </c>
      <c r="DJ8" s="1">
        <f>COUNTIF('Data Entry'!O4:O1500,1)</f>
        <v>0</v>
      </c>
      <c r="DK8" s="1">
        <f>COUNTIF('Data Entry'!O4:O1500,2)</f>
        <v>0</v>
      </c>
      <c r="DL8" s="1">
        <f>COUNTIF('Data Entry'!O4:O1500,3)</f>
        <v>0</v>
      </c>
      <c r="DM8" s="1">
        <f>COUNTIF('Data Entry'!O4:O1500,4)</f>
        <v>0</v>
      </c>
      <c r="DN8" s="1">
        <f>COUNTIF('Data Entry'!O4:O1500,5)</f>
        <v>0</v>
      </c>
      <c r="DO8" s="1">
        <f>COUNTIF('Data Entry'!O4:O1500,6)</f>
        <v>0</v>
      </c>
      <c r="DP8" s="1">
        <f>COUNTIF('Data Entry'!O4:O1500,7)</f>
        <v>0</v>
      </c>
      <c r="DQ8" s="1">
        <f>COUNTIF('Data Entry'!O4:O1500,8)</f>
        <v>0</v>
      </c>
      <c r="DR8" s="1">
        <f>COUNTIF('Data Entry'!O4:O1500,"None")</f>
        <v>0</v>
      </c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>
        <f>COUNTIF('Data Entry'!AG4:AG1500,"Yes")</f>
        <v>0</v>
      </c>
      <c r="EO8" s="1">
        <f>COUNTIF('Data Entry'!AH4:AH1500,"Yes")</f>
        <v>0</v>
      </c>
      <c r="EP8" s="1">
        <f>COUNTIF('Data Entry'!AI4:AI1500,"Yes")</f>
        <v>0</v>
      </c>
      <c r="EQ8" s="1">
        <f>COUNTIF('Data Entry'!AJ4:AJ1500,"Yes")</f>
        <v>0</v>
      </c>
      <c r="ER8" s="1">
        <f>COUNTIF('Data Entry'!AK4:AK1500,"Yes")</f>
        <v>0</v>
      </c>
      <c r="ES8" s="1">
        <f>COUNTIF('Data Entry'!AL4:AL1500,"Yes")</f>
        <v>0</v>
      </c>
      <c r="ET8" s="1">
        <f>COUNTIF('Data Entry'!AM4:AM1500,"Yes")</f>
        <v>0</v>
      </c>
      <c r="EU8" s="1">
        <f>COUNTIF('Data Entry'!AN4:AN1500,"Yes")</f>
        <v>0</v>
      </c>
      <c r="EV8" s="1">
        <f>COUNTIF('Data Entry'!AO4:AO1500,"Yes")</f>
        <v>0</v>
      </c>
      <c r="EW8" s="1">
        <f>COUNTIF('Data Entry'!AP4:AP1500,"Yes")</f>
        <v>0</v>
      </c>
      <c r="EX8" s="1">
        <f>COUNTIF('Data Entry'!AQ4:AQ1500,"Yes")</f>
        <v>0</v>
      </c>
      <c r="EY8" s="1">
        <f>COUNTIF('Data Entry'!AR4:AR1500,"Yes")</f>
        <v>0</v>
      </c>
      <c r="EZ8" s="1">
        <f>COUNTIF('Data Entry'!AS4:AS1500,"Yes")</f>
        <v>0</v>
      </c>
      <c r="FA8" s="1">
        <f>COUNTIF('Data Entry'!AT4:AT1500,"Yes")</f>
        <v>0</v>
      </c>
      <c r="FB8" s="1"/>
      <c r="FC8" s="1"/>
      <c r="FD8" s="1"/>
      <c r="FE8" s="1">
        <f>COUNTIF('Data Entry'!AU4:AU1500,"Strongly Encourage")</f>
        <v>0</v>
      </c>
      <c r="FF8" s="1">
        <f>COUNTIF('Data Entry'!AU4:AU1500,"Encourage")</f>
        <v>0</v>
      </c>
      <c r="FG8" s="1">
        <f>COUNTIF('Data Entry'!AU4:AU1500,"Neither")</f>
        <v>0</v>
      </c>
      <c r="FH8" s="1">
        <f>COUNTIF('Data Entry'!AU4:AU1500,"Discourage")</f>
        <v>0</v>
      </c>
      <c r="FI8" s="1">
        <f>COUNTIF('Data Entry'!AU4:AU1500,"Strongly Discourage")</f>
        <v>0</v>
      </c>
      <c r="FJ8" s="1"/>
      <c r="FK8" s="1"/>
      <c r="FL8" s="1">
        <f>COUNTIF('Data Entry'!AV4:AV1500,"Very Fun")</f>
        <v>0</v>
      </c>
      <c r="FM8" s="1">
        <f>COUNTIF('Data Entry'!AV4:AV1500,"Fun")</f>
        <v>0</v>
      </c>
      <c r="FN8" s="1">
        <f>COUNTIF('Data Entry'!AV4:AV1500,"Neutral")</f>
        <v>0</v>
      </c>
      <c r="FO8" s="1">
        <f>COUNTIF('Data Entry'!AV4:AV1500,"Boring")</f>
        <v>0</v>
      </c>
      <c r="FP8" s="1">
        <f>COUNTIF('Data Entry'!AV4:AV1500,"Very Boring")</f>
        <v>0</v>
      </c>
      <c r="FQ8" s="1"/>
      <c r="FR8" s="1"/>
      <c r="FS8" s="1">
        <f>COUNTIF('Data Entry'!AW4:AW1500,"Very Healthy")</f>
        <v>0</v>
      </c>
      <c r="FT8" s="1">
        <f>COUNTIF('Data Entry'!AW4:AW1500,"Healthy")</f>
        <v>0</v>
      </c>
      <c r="FU8" s="1">
        <f>COUNTIF('Data Entry'!AW4:AW1500,"Neutral")</f>
        <v>0</v>
      </c>
      <c r="FV8" s="1">
        <f>COUNTIF('Data Entry'!AW4:AW1500,"Unhealthy")</f>
        <v>0</v>
      </c>
      <c r="FW8" s="1">
        <f>COUNTIF('Data Entry'!AW4:AW1500,"Very Unhealthy")</f>
        <v>0</v>
      </c>
      <c r="FX8" s="1"/>
      <c r="FY8" s="1"/>
      <c r="FZ8" s="1"/>
      <c r="GA8" s="1"/>
      <c r="GB8" s="1"/>
      <c r="GC8" s="1"/>
      <c r="GG8" t="s">
        <v>6</v>
      </c>
    </row>
    <row r="9" spans="55:189" ht="12.75">
      <c r="BC9" s="30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G9" t="s">
        <v>7</v>
      </c>
    </row>
    <row r="10" spans="55:189" ht="12.75">
      <c r="BC10" s="30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G10" t="s">
        <v>0</v>
      </c>
    </row>
    <row r="11" spans="55:189" ht="12.75">
      <c r="BC11" s="30"/>
      <c r="BE11" s="34" t="s">
        <v>288</v>
      </c>
      <c r="GG11" t="s">
        <v>1</v>
      </c>
    </row>
    <row r="12" spans="55:189" ht="12.75">
      <c r="BC12" s="30"/>
      <c r="DV12" s="33"/>
      <c r="GG12" t="s">
        <v>2</v>
      </c>
    </row>
    <row r="13" spans="55:189" ht="12.75">
      <c r="BC13" s="30"/>
      <c r="BE13" s="34" t="s">
        <v>289</v>
      </c>
      <c r="DV13" s="33"/>
      <c r="GG13" t="s">
        <v>8</v>
      </c>
    </row>
    <row r="14" spans="55:189" ht="12.75">
      <c r="BC14" s="30"/>
      <c r="GG14" t="s">
        <v>9</v>
      </c>
    </row>
    <row r="15" spans="55:189" ht="12.75">
      <c r="BC15" s="30"/>
      <c r="GG15" t="s">
        <v>10</v>
      </c>
    </row>
    <row r="16" spans="55:189" ht="12.75">
      <c r="BC16" s="30"/>
      <c r="GG16" t="s">
        <v>11</v>
      </c>
    </row>
    <row r="17" spans="55:189" ht="12.75">
      <c r="BC17" s="30"/>
      <c r="GG17" t="s">
        <v>12</v>
      </c>
    </row>
    <row r="18" spans="55:189" ht="12.75">
      <c r="BC18" s="30"/>
      <c r="GG18" t="s">
        <v>13</v>
      </c>
    </row>
    <row r="19" spans="55:189" ht="12.75">
      <c r="BC19" s="30"/>
      <c r="GG19" t="s">
        <v>14</v>
      </c>
    </row>
    <row r="20" spans="55:189" ht="12.75">
      <c r="BC20" s="30"/>
      <c r="GG20" t="s">
        <v>15</v>
      </c>
    </row>
    <row r="21" spans="55:189" ht="12.75">
      <c r="BC21" s="30"/>
      <c r="GG21" t="s">
        <v>16</v>
      </c>
    </row>
    <row r="22" spans="55:189" ht="12.75">
      <c r="BC22" s="30"/>
      <c r="BE22" s="34" t="s">
        <v>288</v>
      </c>
      <c r="GG22" t="s">
        <v>17</v>
      </c>
    </row>
    <row r="23" spans="55:189" ht="12.75">
      <c r="BC23" s="30"/>
      <c r="GG23" t="s">
        <v>18</v>
      </c>
    </row>
    <row r="24" spans="55:189" ht="12.75">
      <c r="BC24" s="30"/>
      <c r="BE24" s="34" t="s">
        <v>289</v>
      </c>
      <c r="GG24" t="s">
        <v>19</v>
      </c>
    </row>
    <row r="25" spans="5:203" s="9" customFormat="1" ht="12.75"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C25" s="30"/>
      <c r="BE25" s="1"/>
      <c r="BF25" s="1"/>
      <c r="GD25"/>
      <c r="GE25"/>
      <c r="GF25"/>
      <c r="GG25" t="s">
        <v>20</v>
      </c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</row>
    <row r="26" spans="1:189" ht="12.75">
      <c r="A26" s="9"/>
      <c r="B26" s="9"/>
      <c r="C26" s="9"/>
      <c r="D26" s="9"/>
      <c r="BA26" s="9"/>
      <c r="BB26" s="9"/>
      <c r="BC26" s="30"/>
      <c r="GG26" t="s">
        <v>21</v>
      </c>
    </row>
    <row r="27" spans="1:189" ht="12.75">
      <c r="A27" s="9"/>
      <c r="B27" s="9"/>
      <c r="C27" s="9"/>
      <c r="D27" s="9"/>
      <c r="BC27" s="30"/>
      <c r="GG27" t="s">
        <v>22</v>
      </c>
    </row>
    <row r="28" spans="1:189" ht="12.75">
      <c r="A28" s="9"/>
      <c r="B28" s="9"/>
      <c r="C28" s="9"/>
      <c r="D28" s="9"/>
      <c r="BC28" s="30"/>
      <c r="GD28" s="9"/>
      <c r="GE28" s="9"/>
      <c r="GG28" t="s">
        <v>23</v>
      </c>
    </row>
    <row r="29" spans="1:189" ht="12.75">
      <c r="A29" s="9"/>
      <c r="B29" s="9"/>
      <c r="C29" s="9"/>
      <c r="D29" s="9"/>
      <c r="BC29" s="30"/>
      <c r="GG29" t="s">
        <v>24</v>
      </c>
    </row>
    <row r="30" spans="1:189" ht="12.75">
      <c r="A30" s="9"/>
      <c r="B30" s="9"/>
      <c r="C30" s="9"/>
      <c r="D30" s="9"/>
      <c r="BC30" s="30"/>
      <c r="GG30" t="s">
        <v>25</v>
      </c>
    </row>
    <row r="31" spans="1:189" ht="12.75">
      <c r="A31" s="9"/>
      <c r="B31" s="9"/>
      <c r="C31" s="9"/>
      <c r="D31" s="9"/>
      <c r="BC31" s="30"/>
      <c r="GG31" t="s">
        <v>26</v>
      </c>
    </row>
    <row r="32" spans="1:189" ht="12.75">
      <c r="A32" s="9"/>
      <c r="B32" s="9"/>
      <c r="C32" s="9"/>
      <c r="D32" s="9"/>
      <c r="BC32" s="30"/>
      <c r="GG32" t="s">
        <v>27</v>
      </c>
    </row>
    <row r="33" spans="1:189" ht="12.75">
      <c r="A33" s="9"/>
      <c r="B33" s="9"/>
      <c r="C33" s="9"/>
      <c r="D33" s="9"/>
      <c r="BC33" s="30"/>
      <c r="GG33" t="s">
        <v>28</v>
      </c>
    </row>
    <row r="34" spans="1:189" ht="12.75">
      <c r="A34" s="9"/>
      <c r="B34" s="9"/>
      <c r="C34" s="9"/>
      <c r="D34" s="9"/>
      <c r="BC34" s="30"/>
      <c r="GG34" t="s">
        <v>30</v>
      </c>
    </row>
    <row r="35" spans="1:189" ht="12.75">
      <c r="A35" s="9"/>
      <c r="B35" s="9"/>
      <c r="C35" s="9"/>
      <c r="D35" s="9"/>
      <c r="BC35" s="30"/>
      <c r="GG35" t="s">
        <v>29</v>
      </c>
    </row>
    <row r="36" spans="1:189" ht="12.75">
      <c r="A36" s="9"/>
      <c r="B36" s="9"/>
      <c r="C36" s="9"/>
      <c r="D36" s="9"/>
      <c r="BC36" s="30"/>
      <c r="GG36" t="s">
        <v>31</v>
      </c>
    </row>
    <row r="37" spans="1:189" ht="12.75">
      <c r="A37" s="9"/>
      <c r="B37" s="9"/>
      <c r="C37" s="9"/>
      <c r="D37" s="9"/>
      <c r="BC37" s="30"/>
      <c r="BE37" s="34" t="s">
        <v>288</v>
      </c>
      <c r="GG37" t="s">
        <v>32</v>
      </c>
    </row>
    <row r="38" spans="1:189" ht="12.75">
      <c r="A38" s="9"/>
      <c r="B38" s="9"/>
      <c r="C38" s="9"/>
      <c r="D38" s="9"/>
      <c r="BC38" s="30"/>
      <c r="GG38" t="s">
        <v>33</v>
      </c>
    </row>
    <row r="39" spans="1:189" ht="12.75">
      <c r="A39" s="9"/>
      <c r="B39" s="9"/>
      <c r="C39" s="9"/>
      <c r="D39" s="9"/>
      <c r="BC39" s="30"/>
      <c r="BE39" s="34" t="s">
        <v>289</v>
      </c>
      <c r="GG39" t="s">
        <v>34</v>
      </c>
    </row>
    <row r="40" spans="1:189" ht="12.75">
      <c r="A40" s="9"/>
      <c r="B40" s="9"/>
      <c r="C40" s="9"/>
      <c r="D40" s="9"/>
      <c r="BC40" s="30"/>
      <c r="GG40" t="s">
        <v>35</v>
      </c>
    </row>
    <row r="41" spans="1:189" ht="12.75">
      <c r="A41" s="9"/>
      <c r="B41" s="9"/>
      <c r="C41" s="9"/>
      <c r="D41" s="9"/>
      <c r="BC41" s="30"/>
      <c r="GG41" t="s">
        <v>36</v>
      </c>
    </row>
    <row r="42" spans="1:189" ht="12.75">
      <c r="A42" s="9"/>
      <c r="B42" s="9"/>
      <c r="C42" s="9"/>
      <c r="D42" s="9"/>
      <c r="BC42" s="30"/>
      <c r="GG42" t="s">
        <v>37</v>
      </c>
    </row>
    <row r="43" spans="1:189" ht="12.75">
      <c r="A43" s="9"/>
      <c r="B43" s="9"/>
      <c r="C43" s="9"/>
      <c r="D43" s="9"/>
      <c r="BC43" s="30"/>
      <c r="GG43" t="s">
        <v>38</v>
      </c>
    </row>
    <row r="44" spans="1:189" ht="12.75">
      <c r="A44" s="9"/>
      <c r="B44" s="9"/>
      <c r="C44" s="9"/>
      <c r="D44" s="9"/>
      <c r="BC44" s="30"/>
      <c r="GG44" t="s">
        <v>39</v>
      </c>
    </row>
    <row r="45" spans="1:189" ht="12.75">
      <c r="A45" s="9"/>
      <c r="B45" s="9"/>
      <c r="C45" s="9"/>
      <c r="D45" s="9"/>
      <c r="BC45" s="30"/>
      <c r="GG45" t="s">
        <v>40</v>
      </c>
    </row>
    <row r="46" spans="1:189" ht="12.75">
      <c r="A46" s="9"/>
      <c r="B46" s="9"/>
      <c r="C46" s="9"/>
      <c r="D46" s="9"/>
      <c r="BC46" s="30"/>
      <c r="GG46" t="s">
        <v>41</v>
      </c>
    </row>
    <row r="47" spans="1:189" ht="12.75">
      <c r="A47" s="9"/>
      <c r="B47" s="9"/>
      <c r="C47" s="9"/>
      <c r="D47" s="9"/>
      <c r="BC47" s="30"/>
      <c r="GG47" t="s">
        <v>42</v>
      </c>
    </row>
    <row r="48" spans="1:189" ht="12.75">
      <c r="A48" s="9"/>
      <c r="B48" s="9"/>
      <c r="C48" s="9"/>
      <c r="D48" s="9"/>
      <c r="BA48" s="9"/>
      <c r="BB48" s="9"/>
      <c r="BC48" s="30"/>
      <c r="GG48" t="s">
        <v>43</v>
      </c>
    </row>
    <row r="49" spans="1:189" ht="12.75">
      <c r="A49" s="9"/>
      <c r="B49" s="9"/>
      <c r="C49" s="9"/>
      <c r="D49" s="9"/>
      <c r="BA49" s="9"/>
      <c r="BB49" s="9"/>
      <c r="BC49" s="30"/>
      <c r="GG49" t="s">
        <v>44</v>
      </c>
    </row>
    <row r="50" spans="1:189" ht="12.75">
      <c r="A50" s="9"/>
      <c r="B50" s="9"/>
      <c r="C50" s="9"/>
      <c r="D50" s="9"/>
      <c r="BC50" s="30"/>
      <c r="GG50" t="s">
        <v>45</v>
      </c>
    </row>
    <row r="51" spans="1:189" ht="12.75">
      <c r="A51" s="9"/>
      <c r="B51" s="9"/>
      <c r="C51" s="9"/>
      <c r="D51" s="9"/>
      <c r="BC51" s="30"/>
      <c r="GG51" t="s">
        <v>46</v>
      </c>
    </row>
    <row r="52" spans="1:189" ht="12.75">
      <c r="A52" s="9"/>
      <c r="B52" s="9"/>
      <c r="C52" s="9"/>
      <c r="D52" s="9"/>
      <c r="BC52" s="30"/>
      <c r="BE52" s="34" t="s">
        <v>288</v>
      </c>
      <c r="GG52" t="s">
        <v>47</v>
      </c>
    </row>
    <row r="53" spans="1:189" ht="12.75">
      <c r="A53" s="9"/>
      <c r="B53" s="9"/>
      <c r="C53" s="9"/>
      <c r="D53" s="9"/>
      <c r="BC53" s="30"/>
      <c r="GG53" t="s">
        <v>48</v>
      </c>
    </row>
    <row r="54" spans="1:189" ht="12.75">
      <c r="A54" s="9"/>
      <c r="B54" s="9"/>
      <c r="C54" s="9"/>
      <c r="D54" s="9"/>
      <c r="BC54" s="30"/>
      <c r="BE54" s="34" t="s">
        <v>289</v>
      </c>
      <c r="GG54" t="s">
        <v>49</v>
      </c>
    </row>
    <row r="55" spans="1:189" ht="12.75">
      <c r="A55" s="9"/>
      <c r="B55" s="9"/>
      <c r="C55" s="9"/>
      <c r="D55" s="9"/>
      <c r="BC55" s="30"/>
      <c r="GG55" t="s">
        <v>50</v>
      </c>
    </row>
    <row r="56" spans="1:189" ht="12.75">
      <c r="A56" s="9"/>
      <c r="B56" s="9"/>
      <c r="C56" s="9"/>
      <c r="D56" s="9"/>
      <c r="BC56" s="30"/>
      <c r="GG56" t="s">
        <v>51</v>
      </c>
    </row>
    <row r="57" spans="1:189" ht="12.75">
      <c r="A57" s="9"/>
      <c r="B57" s="9"/>
      <c r="C57" s="9"/>
      <c r="D57" s="9"/>
      <c r="BC57" s="30"/>
      <c r="GG57" t="s">
        <v>52</v>
      </c>
    </row>
    <row r="58" spans="1:189" ht="12.75">
      <c r="A58" s="9"/>
      <c r="B58" s="9"/>
      <c r="C58" s="9"/>
      <c r="D58" s="9"/>
      <c r="BC58" s="30"/>
      <c r="GG58" t="s">
        <v>53</v>
      </c>
    </row>
    <row r="59" spans="1:55" ht="12.75">
      <c r="A59" s="9"/>
      <c r="B59" s="9"/>
      <c r="C59" s="9"/>
      <c r="D59" s="9"/>
      <c r="BC59" s="30"/>
    </row>
    <row r="60" spans="1:55" ht="12.75">
      <c r="A60" s="9"/>
      <c r="B60" s="9"/>
      <c r="C60" s="9"/>
      <c r="D60" s="9"/>
      <c r="BC60" s="30"/>
    </row>
    <row r="61" spans="1:55" ht="12.75">
      <c r="A61" s="9"/>
      <c r="B61" s="9"/>
      <c r="C61" s="9"/>
      <c r="D61" s="9"/>
      <c r="BC61" s="30"/>
    </row>
    <row r="62" spans="1:55" ht="12.75">
      <c r="A62" s="9"/>
      <c r="B62" s="9"/>
      <c r="C62" s="9"/>
      <c r="D62" s="9"/>
      <c r="BC62" s="30"/>
    </row>
    <row r="63" spans="1:55" ht="12.75">
      <c r="A63" s="9"/>
      <c r="B63" s="9"/>
      <c r="C63" s="9"/>
      <c r="D63" s="9"/>
      <c r="BC63" s="30"/>
    </row>
    <row r="64" spans="1:55" ht="12.75">
      <c r="A64" s="9"/>
      <c r="B64" s="9"/>
      <c r="C64" s="9"/>
      <c r="D64" s="9"/>
      <c r="BC64" s="30"/>
    </row>
    <row r="65" spans="1:55" ht="12.75">
      <c r="A65" s="9"/>
      <c r="B65" s="9"/>
      <c r="C65" s="9"/>
      <c r="D65" s="9"/>
      <c r="BC65" s="30"/>
    </row>
    <row r="66" spans="1:55" ht="12.75">
      <c r="A66" s="9"/>
      <c r="B66" s="9"/>
      <c r="C66" s="9"/>
      <c r="D66" s="9"/>
      <c r="BC66" s="30"/>
    </row>
    <row r="67" spans="1:55" ht="12.75">
      <c r="A67" s="9"/>
      <c r="B67" s="9"/>
      <c r="C67" s="9"/>
      <c r="D67" s="9"/>
      <c r="BC67" s="30"/>
    </row>
    <row r="68" spans="1:55" ht="12.75">
      <c r="A68" s="9"/>
      <c r="B68" s="9"/>
      <c r="C68" s="9"/>
      <c r="D68" s="9"/>
      <c r="BC68" s="30"/>
    </row>
    <row r="69" spans="1:55" ht="12.75">
      <c r="A69" s="9"/>
      <c r="B69" s="9"/>
      <c r="C69" s="9"/>
      <c r="D69" s="9"/>
      <c r="BC69" s="30"/>
    </row>
    <row r="70" spans="2:57" ht="12.75">
      <c r="B70" s="9"/>
      <c r="BC70" s="30"/>
      <c r="BE70" s="34" t="s">
        <v>288</v>
      </c>
    </row>
    <row r="71" spans="2:55" ht="12.75">
      <c r="B71" s="9"/>
      <c r="BA71" s="9"/>
      <c r="BB71" s="9"/>
      <c r="BC71" s="30"/>
    </row>
    <row r="72" spans="2:57" ht="12.75">
      <c r="B72" s="9"/>
      <c r="BA72" s="9"/>
      <c r="BB72" s="9"/>
      <c r="BC72" s="30"/>
      <c r="BE72" s="34" t="s">
        <v>289</v>
      </c>
    </row>
    <row r="73" spans="2:55" ht="12.75">
      <c r="B73" s="9"/>
      <c r="BC73" s="30"/>
    </row>
    <row r="74" spans="2:55" ht="12.75">
      <c r="B74" s="9"/>
      <c r="BC74" s="30"/>
    </row>
    <row r="75" spans="2:55" ht="12.75">
      <c r="B75" s="9"/>
      <c r="BC75" s="30"/>
    </row>
    <row r="76" spans="5:203" s="9" customFormat="1" ht="12.7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 s="30"/>
      <c r="BE76" s="1"/>
      <c r="BF76" s="1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</row>
    <row r="77" spans="1:55" ht="12.75">
      <c r="A77" s="9"/>
      <c r="B77" s="9"/>
      <c r="C77" s="9"/>
      <c r="D77" s="9"/>
      <c r="BC77" s="30"/>
    </row>
    <row r="78" spans="1:55" ht="12.75">
      <c r="A78" s="9"/>
      <c r="B78" s="9"/>
      <c r="C78" s="9"/>
      <c r="D78" s="9"/>
      <c r="BC78" s="30"/>
    </row>
    <row r="79" spans="1:55" ht="12.75">
      <c r="A79" s="9"/>
      <c r="B79" s="9"/>
      <c r="C79" s="9"/>
      <c r="D79" s="9"/>
      <c r="BC79" s="30"/>
    </row>
    <row r="80" spans="1:55" ht="12.75">
      <c r="A80" s="9"/>
      <c r="B80" s="9"/>
      <c r="C80" s="9"/>
      <c r="D80" s="9"/>
      <c r="BC80" s="30"/>
    </row>
    <row r="81" spans="1:55" ht="12.75">
      <c r="A81" s="9"/>
      <c r="B81" s="9"/>
      <c r="C81" s="9"/>
      <c r="D81" s="9"/>
      <c r="BC81" s="30"/>
    </row>
    <row r="82" spans="1:55" ht="12.75">
      <c r="A82" s="9"/>
      <c r="B82" s="9"/>
      <c r="C82" s="9"/>
      <c r="D82" s="9"/>
      <c r="BC82" s="30"/>
    </row>
    <row r="83" spans="1:55" ht="12.75">
      <c r="A83" s="9"/>
      <c r="B83" s="9"/>
      <c r="C83" s="9"/>
      <c r="D83" s="9"/>
      <c r="BC83" s="30"/>
    </row>
    <row r="84" spans="1:55" ht="12.75">
      <c r="A84" s="9"/>
      <c r="B84" s="9"/>
      <c r="C84" s="9"/>
      <c r="D84" s="9"/>
      <c r="BC84" s="30"/>
    </row>
    <row r="85" spans="1:57" ht="12.75">
      <c r="A85" s="9"/>
      <c r="B85" s="9"/>
      <c r="C85" s="9"/>
      <c r="D85" s="9"/>
      <c r="BC85" s="30"/>
      <c r="BE85" s="34" t="s">
        <v>288</v>
      </c>
    </row>
    <row r="86" spans="1:55" ht="12.75">
      <c r="A86" s="9"/>
      <c r="B86" s="9"/>
      <c r="C86" s="9"/>
      <c r="D86" s="9"/>
      <c r="BC86" s="30"/>
    </row>
    <row r="87" spans="1:57" ht="12.75">
      <c r="A87" s="9"/>
      <c r="B87" s="9"/>
      <c r="C87" s="9"/>
      <c r="D87" s="9"/>
      <c r="BC87" s="30"/>
      <c r="BE87" s="34" t="s">
        <v>289</v>
      </c>
    </row>
    <row r="88" spans="1:55" ht="12.75">
      <c r="A88" s="9"/>
      <c r="B88" s="9"/>
      <c r="C88" s="9"/>
      <c r="D88" s="9"/>
      <c r="BC88" s="30"/>
    </row>
    <row r="89" spans="1:55" ht="12.75">
      <c r="A89" s="9"/>
      <c r="B89" s="9"/>
      <c r="C89" s="9"/>
      <c r="D89" s="9"/>
      <c r="BC89" s="30"/>
    </row>
    <row r="90" spans="1:55" ht="12.75">
      <c r="A90" s="9"/>
      <c r="B90" s="9"/>
      <c r="C90" s="9"/>
      <c r="D90" s="9"/>
      <c r="BC90" s="30"/>
    </row>
    <row r="91" spans="1:55" ht="12.75">
      <c r="A91" s="9"/>
      <c r="B91" s="9"/>
      <c r="C91" s="9"/>
      <c r="D91" s="9"/>
      <c r="BC91" s="30"/>
    </row>
    <row r="92" spans="1:55" ht="12.75">
      <c r="A92" s="9"/>
      <c r="B92" s="9"/>
      <c r="C92" s="9"/>
      <c r="D92" s="9"/>
      <c r="BC92" s="30"/>
    </row>
    <row r="93" spans="1:55" ht="12.75">
      <c r="A93" s="9"/>
      <c r="B93" s="9"/>
      <c r="C93" s="9"/>
      <c r="D93" s="9"/>
      <c r="BC93" s="30"/>
    </row>
    <row r="94" spans="1:55" ht="12.75">
      <c r="A94" s="9"/>
      <c r="B94" s="9"/>
      <c r="C94" s="9"/>
      <c r="D94" s="9"/>
      <c r="BB94" s="9"/>
      <c r="BC94" s="30"/>
    </row>
    <row r="95" spans="1:55" ht="12.75">
      <c r="A95" s="9"/>
      <c r="B95" s="9"/>
      <c r="C95" s="9"/>
      <c r="D95" s="9"/>
      <c r="BA95" s="9"/>
      <c r="BB95" s="9"/>
      <c r="BC95" s="30"/>
    </row>
    <row r="96" spans="1:55" ht="12.75">
      <c r="A96" s="9"/>
      <c r="B96" s="9"/>
      <c r="C96" s="9"/>
      <c r="D96" s="9"/>
      <c r="BA96" s="9"/>
      <c r="BC96" s="30"/>
    </row>
    <row r="97" spans="1:55" ht="12.75">
      <c r="A97" s="9"/>
      <c r="B97" s="9"/>
      <c r="C97" s="9"/>
      <c r="D97" s="9"/>
      <c r="BC97" s="30"/>
    </row>
    <row r="98" spans="1:55" ht="12.75">
      <c r="A98" s="9"/>
      <c r="B98" s="9"/>
      <c r="C98" s="9"/>
      <c r="D98" s="9"/>
      <c r="BC98" s="30"/>
    </row>
    <row r="99" spans="1:55" ht="12.75">
      <c r="A99" s="9"/>
      <c r="B99" s="9"/>
      <c r="C99" s="9"/>
      <c r="D99" s="9"/>
      <c r="BC99" s="30"/>
    </row>
    <row r="100" spans="1:202" ht="18">
      <c r="A100" s="9"/>
      <c r="B100" s="9"/>
      <c r="C100" s="9"/>
      <c r="D100" s="9"/>
      <c r="BC100" s="30"/>
      <c r="BE100" s="34" t="s">
        <v>288</v>
      </c>
      <c r="GF100" s="2" t="s">
        <v>56</v>
      </c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 ht="12.75">
      <c r="A101" s="9"/>
      <c r="B101" s="9"/>
      <c r="C101" s="9"/>
      <c r="D101" s="9"/>
      <c r="BC101" s="30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 ht="12.75">
      <c r="A102" s="9"/>
      <c r="B102" s="9"/>
      <c r="C102" s="9"/>
      <c r="D102" s="9"/>
      <c r="BC102" s="30"/>
      <c r="BE102" s="34" t="s">
        <v>289</v>
      </c>
      <c r="GF102" s="10" t="s">
        <v>57</v>
      </c>
      <c r="GG102" s="7" t="s">
        <v>58</v>
      </c>
      <c r="GH102" s="1"/>
      <c r="GI102" s="10" t="s">
        <v>60</v>
      </c>
      <c r="GJ102" s="7" t="s">
        <v>58</v>
      </c>
      <c r="GK102" s="1"/>
      <c r="GL102" s="10" t="s">
        <v>70</v>
      </c>
      <c r="GM102" s="7" t="s">
        <v>58</v>
      </c>
      <c r="GN102" s="1"/>
      <c r="GO102" s="10" t="s">
        <v>82</v>
      </c>
      <c r="GP102" s="7" t="s">
        <v>55</v>
      </c>
      <c r="GQ102" s="1"/>
      <c r="GR102" s="10" t="s">
        <v>87</v>
      </c>
      <c r="GS102" s="7" t="s">
        <v>55</v>
      </c>
      <c r="GT102" s="1"/>
    </row>
    <row r="103" spans="55:202" ht="12.75">
      <c r="BC103" s="30"/>
      <c r="GF103" s="11" t="s">
        <v>59</v>
      </c>
      <c r="GG103" s="4">
        <v>0</v>
      </c>
      <c r="GH103" s="1"/>
      <c r="GI103" s="3" t="s">
        <v>61</v>
      </c>
      <c r="GJ103" s="4">
        <v>1</v>
      </c>
      <c r="GK103" s="1"/>
      <c r="GL103" s="3" t="s">
        <v>71</v>
      </c>
      <c r="GM103" s="4">
        <v>1</v>
      </c>
      <c r="GN103" s="1"/>
      <c r="GO103" s="3" t="s">
        <v>80</v>
      </c>
      <c r="GP103" s="4">
        <v>1</v>
      </c>
      <c r="GQ103" s="1"/>
      <c r="GR103" s="3" t="s">
        <v>88</v>
      </c>
      <c r="GS103" s="4">
        <v>1</v>
      </c>
      <c r="GT103" s="1"/>
    </row>
    <row r="104" spans="55:202" ht="12.75">
      <c r="BC104" s="30"/>
      <c r="GF104" s="3">
        <v>1</v>
      </c>
      <c r="GG104" s="4">
        <v>1</v>
      </c>
      <c r="GH104" s="1"/>
      <c r="GI104" s="5" t="s">
        <v>62</v>
      </c>
      <c r="GJ104" s="6">
        <v>2</v>
      </c>
      <c r="GK104" s="1"/>
      <c r="GL104" s="3" t="s">
        <v>72</v>
      </c>
      <c r="GM104" s="4">
        <v>2</v>
      </c>
      <c r="GN104" s="1"/>
      <c r="GO104" s="3" t="s">
        <v>81</v>
      </c>
      <c r="GP104" s="4">
        <v>2</v>
      </c>
      <c r="GQ104" s="1"/>
      <c r="GR104" s="3" t="s">
        <v>87</v>
      </c>
      <c r="GS104" s="4">
        <v>2</v>
      </c>
      <c r="GT104" s="1"/>
    </row>
    <row r="105" spans="55:202" ht="12.75">
      <c r="BC105" s="30"/>
      <c r="GF105" s="3">
        <v>2</v>
      </c>
      <c r="GG105" s="4">
        <v>2</v>
      </c>
      <c r="GH105" s="1"/>
      <c r="GI105" s="1"/>
      <c r="GJ105" s="1"/>
      <c r="GK105" s="1"/>
      <c r="GL105" s="3" t="s">
        <v>98</v>
      </c>
      <c r="GM105" s="4">
        <v>3</v>
      </c>
      <c r="GN105" s="1"/>
      <c r="GO105" s="5" t="s">
        <v>83</v>
      </c>
      <c r="GP105" s="6">
        <v>3</v>
      </c>
      <c r="GQ105" s="1"/>
      <c r="GR105" s="3" t="s">
        <v>89</v>
      </c>
      <c r="GS105" s="4">
        <v>3</v>
      </c>
      <c r="GT105" s="1"/>
    </row>
    <row r="106" spans="55:202" ht="12.75">
      <c r="BC106" s="30"/>
      <c r="GF106" s="3">
        <v>3</v>
      </c>
      <c r="GG106" s="4">
        <v>3</v>
      </c>
      <c r="GH106" s="1"/>
      <c r="GI106" s="1"/>
      <c r="GJ106" s="1"/>
      <c r="GK106" s="1"/>
      <c r="GL106" s="3" t="s">
        <v>99</v>
      </c>
      <c r="GM106" s="4">
        <v>4</v>
      </c>
      <c r="GN106" s="1"/>
      <c r="GO106" s="1"/>
      <c r="GP106" s="1"/>
      <c r="GQ106" s="1"/>
      <c r="GR106" s="3" t="s">
        <v>90</v>
      </c>
      <c r="GS106" s="4">
        <v>4</v>
      </c>
      <c r="GT106" s="1"/>
    </row>
    <row r="107" spans="55:202" ht="12.75">
      <c r="BC107" s="35"/>
      <c r="GF107" s="3">
        <v>4</v>
      </c>
      <c r="GG107" s="4">
        <v>4</v>
      </c>
      <c r="GH107" s="1"/>
      <c r="GI107" s="10" t="s">
        <v>63</v>
      </c>
      <c r="GJ107" s="7" t="s">
        <v>58</v>
      </c>
      <c r="GK107" s="1"/>
      <c r="GL107" s="3" t="s">
        <v>73</v>
      </c>
      <c r="GM107" s="4">
        <v>5</v>
      </c>
      <c r="GN107" s="1"/>
      <c r="GO107" s="10" t="s">
        <v>84</v>
      </c>
      <c r="GP107" s="7" t="s">
        <v>55</v>
      </c>
      <c r="GQ107" s="1"/>
      <c r="GR107" s="5" t="s">
        <v>91</v>
      </c>
      <c r="GS107" s="6">
        <v>5</v>
      </c>
      <c r="GT107" s="1"/>
    </row>
    <row r="108" spans="55:202" ht="12.75">
      <c r="BC108" s="35"/>
      <c r="GF108" s="3">
        <v>5</v>
      </c>
      <c r="GG108" s="4">
        <v>5</v>
      </c>
      <c r="GH108" s="1"/>
      <c r="GI108" s="3" t="s">
        <v>64</v>
      </c>
      <c r="GJ108" s="4">
        <v>1</v>
      </c>
      <c r="GK108" s="1"/>
      <c r="GL108" s="3" t="s">
        <v>74</v>
      </c>
      <c r="GM108" s="4">
        <v>6</v>
      </c>
      <c r="GN108" s="1"/>
      <c r="GO108" s="3" t="s">
        <v>96</v>
      </c>
      <c r="GP108" s="4">
        <v>1</v>
      </c>
      <c r="GQ108" s="1"/>
      <c r="GR108" s="1"/>
      <c r="GS108" s="1"/>
      <c r="GT108" s="1"/>
    </row>
    <row r="109" spans="188:202" ht="12.75">
      <c r="GF109" s="3">
        <v>6</v>
      </c>
      <c r="GG109" s="4">
        <v>6</v>
      </c>
      <c r="GH109" s="1"/>
      <c r="GI109" s="3" t="s">
        <v>66</v>
      </c>
      <c r="GJ109" s="4">
        <v>2</v>
      </c>
      <c r="GK109" s="1"/>
      <c r="GL109" s="5" t="s">
        <v>75</v>
      </c>
      <c r="GM109" s="6">
        <v>7</v>
      </c>
      <c r="GN109" s="1"/>
      <c r="GO109" s="3" t="s">
        <v>84</v>
      </c>
      <c r="GP109" s="4">
        <v>2</v>
      </c>
      <c r="GQ109" s="1"/>
      <c r="GR109" s="1"/>
      <c r="GS109" s="1"/>
      <c r="GT109" s="1"/>
    </row>
    <row r="110" spans="188:202" ht="12.75">
      <c r="GF110" s="3">
        <v>7</v>
      </c>
      <c r="GG110" s="4">
        <v>7</v>
      </c>
      <c r="GH110" s="1"/>
      <c r="GI110" s="8" t="s">
        <v>65</v>
      </c>
      <c r="GJ110" s="4">
        <v>3</v>
      </c>
      <c r="GK110" s="1"/>
      <c r="GL110" s="1"/>
      <c r="GM110" s="1"/>
      <c r="GN110" s="1"/>
      <c r="GO110" s="3" t="s">
        <v>85</v>
      </c>
      <c r="GP110" s="4">
        <v>3</v>
      </c>
      <c r="GQ110" s="1"/>
      <c r="GR110" s="10" t="s">
        <v>92</v>
      </c>
      <c r="GS110" s="7" t="s">
        <v>55</v>
      </c>
      <c r="GT110" s="1"/>
    </row>
    <row r="111" spans="188:202" ht="12.75">
      <c r="GF111" s="5">
        <v>8</v>
      </c>
      <c r="GG111" s="6">
        <v>8</v>
      </c>
      <c r="GH111" s="1"/>
      <c r="GI111" s="3" t="s">
        <v>67</v>
      </c>
      <c r="GJ111" s="4">
        <v>4</v>
      </c>
      <c r="GK111" s="1"/>
      <c r="GL111" s="10" t="s">
        <v>76</v>
      </c>
      <c r="GM111" s="7" t="s">
        <v>58</v>
      </c>
      <c r="GN111" s="1"/>
      <c r="GO111" s="3" t="s">
        <v>86</v>
      </c>
      <c r="GP111" s="4">
        <v>4</v>
      </c>
      <c r="GQ111" s="1"/>
      <c r="GR111" s="3" t="s">
        <v>93</v>
      </c>
      <c r="GS111" s="4">
        <v>1</v>
      </c>
      <c r="GT111" s="1"/>
    </row>
    <row r="112" spans="188:202" ht="12.75">
      <c r="GF112" s="1"/>
      <c r="GG112" s="1"/>
      <c r="GH112" s="1"/>
      <c r="GI112" s="3" t="s">
        <v>68</v>
      </c>
      <c r="GJ112" s="4">
        <v>5</v>
      </c>
      <c r="GK112" s="1"/>
      <c r="GL112" s="3" t="s">
        <v>282</v>
      </c>
      <c r="GM112" s="4">
        <v>1</v>
      </c>
      <c r="GN112" s="1"/>
      <c r="GO112" s="5" t="s">
        <v>97</v>
      </c>
      <c r="GP112" s="6">
        <v>5</v>
      </c>
      <c r="GQ112" s="1"/>
      <c r="GR112" s="3" t="s">
        <v>92</v>
      </c>
      <c r="GS112" s="4">
        <v>2</v>
      </c>
      <c r="GT112" s="1"/>
    </row>
    <row r="113" spans="188:202" ht="12.75">
      <c r="GF113" s="10" t="s">
        <v>109</v>
      </c>
      <c r="GG113" s="7" t="s">
        <v>58</v>
      </c>
      <c r="GH113" s="1"/>
      <c r="GI113" s="5" t="s">
        <v>69</v>
      </c>
      <c r="GJ113" s="6">
        <v>6</v>
      </c>
      <c r="GK113" s="1"/>
      <c r="GL113" s="3" t="s">
        <v>77</v>
      </c>
      <c r="GM113" s="4">
        <v>2</v>
      </c>
      <c r="GN113" s="1"/>
      <c r="GO113" s="1"/>
      <c r="GP113" s="1"/>
      <c r="GQ113" s="1"/>
      <c r="GR113" s="3" t="s">
        <v>89</v>
      </c>
      <c r="GS113" s="4">
        <v>3</v>
      </c>
      <c r="GT113" s="1"/>
    </row>
    <row r="114" spans="188:202" ht="12.75">
      <c r="GF114" s="1" t="s">
        <v>110</v>
      </c>
      <c r="GG114" s="4">
        <v>0</v>
      </c>
      <c r="GH114" s="1"/>
      <c r="GI114" s="1"/>
      <c r="GJ114" s="1"/>
      <c r="GK114" s="1"/>
      <c r="GL114" s="3" t="s">
        <v>78</v>
      </c>
      <c r="GM114" s="4">
        <v>3</v>
      </c>
      <c r="GN114" s="1"/>
      <c r="GO114" s="1"/>
      <c r="GP114" s="1"/>
      <c r="GQ114" s="1"/>
      <c r="GR114" s="3" t="s">
        <v>94</v>
      </c>
      <c r="GS114" s="4">
        <v>4</v>
      </c>
      <c r="GT114" s="1"/>
    </row>
    <row r="115" spans="57:202" ht="12.75">
      <c r="BE115" s="34" t="s">
        <v>288</v>
      </c>
      <c r="GF115" s="11" t="s">
        <v>59</v>
      </c>
      <c r="GG115" s="4">
        <v>1</v>
      </c>
      <c r="GH115" s="1"/>
      <c r="GI115" s="10" t="s">
        <v>79</v>
      </c>
      <c r="GJ115" s="7" t="s">
        <v>55</v>
      </c>
      <c r="GK115" s="1"/>
      <c r="GL115" s="3" t="s">
        <v>281</v>
      </c>
      <c r="GM115" s="4">
        <v>4</v>
      </c>
      <c r="GN115" s="1"/>
      <c r="GO115" s="1"/>
      <c r="GP115" s="1"/>
      <c r="GQ115" s="1"/>
      <c r="GR115" s="5" t="s">
        <v>95</v>
      </c>
      <c r="GS115" s="6">
        <v>5</v>
      </c>
      <c r="GT115" s="1"/>
    </row>
    <row r="116" spans="188:202" ht="12.75">
      <c r="GF116" s="3">
        <v>1</v>
      </c>
      <c r="GG116" s="4">
        <v>2</v>
      </c>
      <c r="GH116" s="1"/>
      <c r="GI116" s="3" t="s">
        <v>80</v>
      </c>
      <c r="GJ116" s="4">
        <v>1</v>
      </c>
      <c r="GK116" s="1"/>
      <c r="GL116" s="5" t="s">
        <v>69</v>
      </c>
      <c r="GM116" s="6">
        <v>5</v>
      </c>
      <c r="GN116" s="1"/>
      <c r="GO116" s="1"/>
      <c r="GP116" s="1"/>
      <c r="GQ116" s="1"/>
      <c r="GR116" s="1"/>
      <c r="GS116" s="1"/>
      <c r="GT116" s="1"/>
    </row>
    <row r="117" spans="54:202" ht="12.75">
      <c r="BB117" s="9"/>
      <c r="BE117" s="34" t="s">
        <v>289</v>
      </c>
      <c r="GF117" s="3">
        <v>2</v>
      </c>
      <c r="GG117" s="4">
        <v>3</v>
      </c>
      <c r="GH117" s="1"/>
      <c r="GI117" s="5" t="s">
        <v>81</v>
      </c>
      <c r="GJ117" s="6">
        <v>2</v>
      </c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54:202" ht="12.75">
      <c r="BB118" s="9"/>
      <c r="GF118" s="3">
        <v>3</v>
      </c>
      <c r="GG118" s="4">
        <v>4</v>
      </c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88:202" ht="12.75">
      <c r="GF119" s="3">
        <v>4</v>
      </c>
      <c r="GG119" s="4">
        <v>5</v>
      </c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88:202" ht="12.75">
      <c r="GF120" s="3">
        <v>5</v>
      </c>
      <c r="GG120" s="4">
        <v>6</v>
      </c>
      <c r="GH120" s="1"/>
      <c r="GI120" s="1"/>
      <c r="GN120" s="9"/>
      <c r="GO120" s="9"/>
      <c r="GP120" s="9"/>
      <c r="GQ120" s="9"/>
      <c r="GR120" s="9"/>
      <c r="GS120" s="9"/>
      <c r="GT120" s="9"/>
    </row>
    <row r="121" spans="188:202" ht="12.75">
      <c r="GF121" s="3">
        <v>6</v>
      </c>
      <c r="GG121" s="4">
        <v>7</v>
      </c>
      <c r="GH121" s="1"/>
      <c r="GI121" s="1"/>
      <c r="GN121" s="9"/>
      <c r="GO121" s="9"/>
      <c r="GP121" s="9"/>
      <c r="GQ121" s="9"/>
      <c r="GR121" s="9"/>
      <c r="GS121" s="9"/>
      <c r="GT121" s="9"/>
    </row>
    <row r="122" spans="188:202" ht="12.75">
      <c r="GF122" s="3">
        <v>7</v>
      </c>
      <c r="GG122" s="6">
        <v>8</v>
      </c>
      <c r="GH122" s="1"/>
      <c r="GI122" s="1"/>
      <c r="GN122" s="9"/>
      <c r="GO122" s="9"/>
      <c r="GP122" s="9"/>
      <c r="GQ122" s="9"/>
      <c r="GR122" s="9"/>
      <c r="GS122" s="9"/>
      <c r="GT122" s="9"/>
    </row>
    <row r="123" spans="188:202" ht="12.75">
      <c r="GF123" s="5">
        <v>8</v>
      </c>
      <c r="GG123" s="1"/>
      <c r="GH123" s="1"/>
      <c r="GI123" s="1"/>
      <c r="GN123" s="9"/>
      <c r="GO123" s="9"/>
      <c r="GP123" s="9"/>
      <c r="GQ123" s="9"/>
      <c r="GR123" s="9"/>
      <c r="GS123" s="9"/>
      <c r="GT123" s="9"/>
    </row>
    <row r="133" ht="12.75">
      <c r="BE133" s="34" t="s">
        <v>288</v>
      </c>
    </row>
    <row r="135" ht="12.75">
      <c r="BE135" s="34" t="s">
        <v>289</v>
      </c>
    </row>
    <row r="148" ht="12.75">
      <c r="BE148" s="34" t="s">
        <v>288</v>
      </c>
    </row>
    <row r="150" ht="12.75">
      <c r="BE150" s="34" t="s">
        <v>289</v>
      </c>
    </row>
    <row r="163" ht="12.75">
      <c r="BE163" s="34" t="s">
        <v>288</v>
      </c>
    </row>
    <row r="165" ht="12.75">
      <c r="BE165" s="34" t="s">
        <v>289</v>
      </c>
    </row>
    <row r="178" ht="12.75">
      <c r="BE178" s="34" t="s">
        <v>288</v>
      </c>
    </row>
    <row r="180" ht="12.75">
      <c r="BE180" s="34" t="s">
        <v>289</v>
      </c>
    </row>
    <row r="193" ht="12.75">
      <c r="BE193" s="34" t="s">
        <v>288</v>
      </c>
    </row>
    <row r="195" ht="12.75">
      <c r="BE195" s="34" t="s">
        <v>289</v>
      </c>
    </row>
    <row r="208" ht="12.75">
      <c r="BE208" s="34" t="s">
        <v>288</v>
      </c>
    </row>
    <row r="210" ht="12.75">
      <c r="BE210" s="34" t="s">
        <v>289</v>
      </c>
    </row>
    <row r="223" ht="12.75">
      <c r="BE223" s="34" t="s">
        <v>288</v>
      </c>
    </row>
    <row r="225" ht="12.75">
      <c r="BE225" s="34" t="s">
        <v>289</v>
      </c>
    </row>
    <row r="241" ht="12.75">
      <c r="BE241" s="34" t="s">
        <v>288</v>
      </c>
    </row>
    <row r="243" ht="12.75">
      <c r="BE243" s="34" t="s">
        <v>289</v>
      </c>
    </row>
    <row r="259" ht="12.75">
      <c r="BE259" s="34" t="s">
        <v>288</v>
      </c>
    </row>
    <row r="261" ht="12.75">
      <c r="BE261" s="34" t="s">
        <v>289</v>
      </c>
    </row>
    <row r="277" ht="12.75">
      <c r="BE277" s="34" t="s">
        <v>288</v>
      </c>
    </row>
    <row r="279" ht="12.75">
      <c r="BE279" s="34" t="s">
        <v>289</v>
      </c>
    </row>
    <row r="292" ht="12.75">
      <c r="BE292" s="34" t="s">
        <v>288</v>
      </c>
    </row>
    <row r="294" ht="12.75">
      <c r="BE294" s="34" t="s">
        <v>289</v>
      </c>
    </row>
    <row r="307" ht="12.75">
      <c r="BE307" s="34" t="s">
        <v>288</v>
      </c>
    </row>
    <row r="309" ht="12.75">
      <c r="BE309" s="34" t="s">
        <v>289</v>
      </c>
    </row>
    <row r="337" ht="12.75">
      <c r="BE337" s="34" t="s">
        <v>288</v>
      </c>
    </row>
    <row r="339" ht="12.75">
      <c r="BE339" s="34" t="s">
        <v>289</v>
      </c>
    </row>
    <row r="359" ht="12.75">
      <c r="BE359" s="34" t="s">
        <v>288</v>
      </c>
    </row>
    <row r="361" ht="12.75">
      <c r="BE361" s="34" t="s">
        <v>289</v>
      </c>
    </row>
    <row r="389" ht="12.75">
      <c r="BE389" s="34" t="s">
        <v>288</v>
      </c>
    </row>
    <row r="391" ht="12.75">
      <c r="BE391" s="34" t="s">
        <v>289</v>
      </c>
    </row>
    <row r="416" ht="12.75">
      <c r="BE416" s="34" t="s">
        <v>288</v>
      </c>
    </row>
    <row r="418" ht="12.75">
      <c r="BE418" s="34" t="s">
        <v>289</v>
      </c>
    </row>
    <row r="446" ht="12.75">
      <c r="BE446" s="34" t="s">
        <v>288</v>
      </c>
    </row>
    <row r="448" ht="12.75">
      <c r="BE448" s="34" t="s">
        <v>289</v>
      </c>
    </row>
    <row r="476" ht="12.75">
      <c r="BE476" s="34" t="s">
        <v>288</v>
      </c>
    </row>
    <row r="478" ht="12.75">
      <c r="BE478" s="34" t="s">
        <v>289</v>
      </c>
    </row>
    <row r="506" ht="12.75">
      <c r="BE506" s="34" t="s">
        <v>288</v>
      </c>
    </row>
    <row r="508" ht="12.75">
      <c r="BE508" s="34" t="s">
        <v>289</v>
      </c>
    </row>
    <row r="536" ht="12.75">
      <c r="BE536" s="34" t="s">
        <v>288</v>
      </c>
    </row>
    <row r="538" ht="12.75">
      <c r="BE538" s="34" t="s">
        <v>289</v>
      </c>
    </row>
    <row r="566" ht="12.75">
      <c r="BE566" s="34" t="s">
        <v>288</v>
      </c>
    </row>
    <row r="568" ht="12.75">
      <c r="BE568" s="34" t="s">
        <v>289</v>
      </c>
    </row>
    <row r="596" ht="12.75">
      <c r="BE596" s="34" t="s">
        <v>288</v>
      </c>
    </row>
    <row r="598" ht="12.75">
      <c r="BE598" s="34" t="s">
        <v>289</v>
      </c>
    </row>
    <row r="626" ht="12.75">
      <c r="BE626" s="34" t="s">
        <v>288</v>
      </c>
    </row>
    <row r="628" ht="12.75">
      <c r="BE628" s="34" t="s">
        <v>289</v>
      </c>
    </row>
    <row r="653" ht="12.75">
      <c r="BE653" s="34" t="s">
        <v>288</v>
      </c>
    </row>
    <row r="655" ht="12.75">
      <c r="BE655" s="34" t="s">
        <v>289</v>
      </c>
    </row>
    <row r="677" ht="12.75">
      <c r="BE677" s="34" t="s">
        <v>288</v>
      </c>
    </row>
    <row r="679" ht="12.75">
      <c r="BE679" s="34" t="s">
        <v>289</v>
      </c>
    </row>
    <row r="701" ht="12.75">
      <c r="BE701" s="34" t="s">
        <v>288</v>
      </c>
    </row>
    <row r="703" ht="12.75">
      <c r="BE703" s="34" t="s">
        <v>289</v>
      </c>
    </row>
    <row r="722" ht="12.75">
      <c r="BE722" s="34" t="s">
        <v>288</v>
      </c>
    </row>
    <row r="724" ht="12.75">
      <c r="BE724" s="34" t="s">
        <v>289</v>
      </c>
    </row>
    <row r="746" ht="12.75">
      <c r="BE746" s="34" t="s">
        <v>288</v>
      </c>
    </row>
    <row r="748" ht="12.75">
      <c r="BE748" s="34" t="s">
        <v>289</v>
      </c>
    </row>
    <row r="773" ht="12.75">
      <c r="BE773" s="34" t="s">
        <v>288</v>
      </c>
    </row>
    <row r="775" ht="12.75">
      <c r="BE775" s="34" t="s">
        <v>289</v>
      </c>
    </row>
    <row r="803" ht="12.75">
      <c r="BE803" s="34" t="s">
        <v>288</v>
      </c>
    </row>
    <row r="805" ht="12.75">
      <c r="BE805" s="34" t="s">
        <v>289</v>
      </c>
    </row>
    <row r="827" ht="12.75">
      <c r="BE827" s="34" t="s">
        <v>288</v>
      </c>
    </row>
    <row r="829" ht="12.75">
      <c r="BE829" s="34" t="s">
        <v>289</v>
      </c>
    </row>
    <row r="857" ht="12.75">
      <c r="BE857" s="34" t="s">
        <v>288</v>
      </c>
    </row>
    <row r="859" ht="12.75">
      <c r="BE859" s="34" t="s">
        <v>289</v>
      </c>
    </row>
    <row r="884" ht="12.75">
      <c r="BE884" s="34" t="s">
        <v>288</v>
      </c>
    </row>
    <row r="886" ht="12.75">
      <c r="BE886" s="34" t="s">
        <v>289</v>
      </c>
    </row>
    <row r="917" ht="12.75">
      <c r="BE917" s="34" t="s">
        <v>288</v>
      </c>
    </row>
    <row r="919" ht="12.75">
      <c r="BE919" s="34" t="s">
        <v>289</v>
      </c>
    </row>
    <row r="950" ht="12.75">
      <c r="BE950" s="34" t="s">
        <v>288</v>
      </c>
    </row>
    <row r="952" ht="12.75">
      <c r="BE952" s="34" t="s">
        <v>289</v>
      </c>
    </row>
    <row r="974" ht="12.75">
      <c r="BE974" s="34" t="s">
        <v>288</v>
      </c>
    </row>
    <row r="976" ht="12.75">
      <c r="BE976" s="34" t="s">
        <v>289</v>
      </c>
    </row>
    <row r="998" ht="12.75">
      <c r="BE998" s="34" t="s">
        <v>288</v>
      </c>
    </row>
    <row r="1000" ht="12.75">
      <c r="BE1000" s="34" t="s">
        <v>289</v>
      </c>
    </row>
  </sheetData>
  <sheetProtection password="C831" sheet="1" objects="1" scenarios="1"/>
  <dataValidations count="10">
    <dataValidation type="list" allowBlank="1" showInputMessage="1" showErrorMessage="1" sqref="E4:E1500 O4:O1500">
      <formula1>X_WalkAlone</formula1>
    </dataValidation>
    <dataValidation type="list" allowBlank="1" showInputMessage="1" showErrorMessage="1" sqref="F4:F1500">
      <formula1>X_MaleFem</formula1>
    </dataValidation>
    <dataValidation type="list" allowBlank="1" showInputMessage="1" showErrorMessage="1" sqref="I4:I1500">
      <formula1>X_Distance</formula1>
    </dataValidation>
    <dataValidation type="list" allowBlank="1" showInputMessage="1" showErrorMessage="1" sqref="J4:K1500">
      <formula1>X_Mode</formula1>
    </dataValidation>
    <dataValidation type="list" allowBlank="1" showInputMessage="1" showErrorMessage="1" sqref="L4:M1500">
      <formula1>X_Time</formula1>
    </dataValidation>
    <dataValidation type="list" allowBlank="1" showInputMessage="1" showErrorMessage="1" sqref="AU4:AU1500">
      <formula1>X_Encourage</formula1>
    </dataValidation>
    <dataValidation type="list" allowBlank="1" showInputMessage="1" showErrorMessage="1" sqref="AV4:AV1500">
      <formula1>X_Fun</formula1>
    </dataValidation>
    <dataValidation type="list" allowBlank="1" showInputMessage="1" showErrorMessage="1" sqref="AW4:AW1500">
      <formula1>X_Healthy</formula1>
    </dataValidation>
    <dataValidation type="list" allowBlank="1" showInputMessage="1" showErrorMessage="1" sqref="AG4:AT1500">
      <formula1>X_YNNsure</formula1>
    </dataValidation>
    <dataValidation type="list" allowBlank="1" showInputMessage="1" showErrorMessage="1" sqref="N4:N1500">
      <formula1>X_YesNo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B3:C3"/>
  <sheetViews>
    <sheetView workbookViewId="0" topLeftCell="A1">
      <selection activeCell="A1" sqref="A1"/>
    </sheetView>
  </sheetViews>
  <sheetFormatPr defaultColWidth="9.140625" defaultRowHeight="12.75"/>
  <cols>
    <col min="2" max="2" width="31.7109375" style="29" customWidth="1"/>
  </cols>
  <sheetData>
    <row r="3" spans="2:3" ht="38.25" customHeight="1">
      <c r="B3" s="29" t="s">
        <v>280</v>
      </c>
      <c r="C3" s="25" t="e">
        <f>'Data Entry'!DF6</f>
        <v>#DIV/0!</v>
      </c>
    </row>
  </sheetData>
  <sheetProtection password="C831"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0"/>
  </sheetPr>
  <dimension ref="B2:H44"/>
  <sheetViews>
    <sheetView workbookViewId="0" topLeftCell="A1">
      <selection activeCell="A10" sqref="A10"/>
    </sheetView>
  </sheetViews>
  <sheetFormatPr defaultColWidth="9.140625" defaultRowHeight="12.75"/>
  <sheetData>
    <row r="2" ht="12.75">
      <c r="B2" s="26" t="s">
        <v>264</v>
      </c>
    </row>
    <row r="3" spans="2:5" ht="12.75">
      <c r="B3" t="s">
        <v>212</v>
      </c>
      <c r="D3">
        <f>'Data Entry'!BW5</f>
        <v>0</v>
      </c>
      <c r="E3" s="28" t="e">
        <f>D3/D10</f>
        <v>#DIV/0!</v>
      </c>
    </row>
    <row r="4" spans="2:5" ht="12.75">
      <c r="B4" t="s">
        <v>213</v>
      </c>
      <c r="D4">
        <f>'Data Entry'!BX5</f>
        <v>0</v>
      </c>
      <c r="E4" s="28" t="e">
        <f>D4/D10</f>
        <v>#DIV/0!</v>
      </c>
    </row>
    <row r="5" spans="2:5" ht="12.75">
      <c r="B5" t="s">
        <v>214</v>
      </c>
      <c r="D5">
        <f>'Data Entry'!BY5</f>
        <v>0</v>
      </c>
      <c r="E5" s="28" t="e">
        <f>D5/D10</f>
        <v>#DIV/0!</v>
      </c>
    </row>
    <row r="6" spans="2:5" ht="12.75">
      <c r="B6" t="s">
        <v>215</v>
      </c>
      <c r="D6">
        <f>'Data Entry'!BZ5</f>
        <v>0</v>
      </c>
      <c r="E6" s="28" t="e">
        <f>D6/D10</f>
        <v>#DIV/0!</v>
      </c>
    </row>
    <row r="7" spans="2:5" ht="12.75">
      <c r="B7" t="s">
        <v>216</v>
      </c>
      <c r="D7">
        <f>'Data Entry'!CA5</f>
        <v>0</v>
      </c>
      <c r="E7" s="28" t="e">
        <f>D7/D10</f>
        <v>#DIV/0!</v>
      </c>
    </row>
    <row r="8" spans="2:5" ht="12.75">
      <c r="B8" t="s">
        <v>217</v>
      </c>
      <c r="D8">
        <f>'Data Entry'!CB5</f>
        <v>0</v>
      </c>
      <c r="E8" s="28" t="e">
        <f>D8/D10</f>
        <v>#DIV/0!</v>
      </c>
    </row>
    <row r="10" spans="3:4" ht="12.75">
      <c r="C10" s="24" t="s">
        <v>206</v>
      </c>
      <c r="D10" s="23">
        <f>'Data Entry'!CC5</f>
        <v>0</v>
      </c>
    </row>
    <row r="35" ht="12.75">
      <c r="B35" s="26" t="s">
        <v>271</v>
      </c>
    </row>
    <row r="36" spans="4:7" ht="12.75">
      <c r="D36" t="s">
        <v>208</v>
      </c>
      <c r="G36" t="s">
        <v>209</v>
      </c>
    </row>
    <row r="37" spans="4:8" ht="12.75">
      <c r="D37" t="s">
        <v>249</v>
      </c>
      <c r="E37" t="s">
        <v>250</v>
      </c>
      <c r="G37" t="s">
        <v>249</v>
      </c>
      <c r="H37" t="s">
        <v>250</v>
      </c>
    </row>
    <row r="38" spans="2:8" ht="12.75">
      <c r="B38" t="s">
        <v>269</v>
      </c>
      <c r="D38">
        <f>'Data Entry'!CT5</f>
        <v>0</v>
      </c>
      <c r="E38" s="25" t="e">
        <f>D38/D44</f>
        <v>#DIV/0!</v>
      </c>
      <c r="G38">
        <f>'Data Entry'!CZ5</f>
        <v>0</v>
      </c>
      <c r="H38" s="25" t="e">
        <f>G38/G44</f>
        <v>#DIV/0!</v>
      </c>
    </row>
    <row r="39" spans="2:8" ht="12.75">
      <c r="B39" t="s">
        <v>266</v>
      </c>
      <c r="D39">
        <f>'Data Entry'!CU5</f>
        <v>0</v>
      </c>
      <c r="E39" s="25" t="e">
        <f>D39/D44</f>
        <v>#DIV/0!</v>
      </c>
      <c r="G39">
        <f>'Data Entry'!DA5</f>
        <v>0</v>
      </c>
      <c r="H39" s="25" t="e">
        <f>G39/G44</f>
        <v>#DIV/0!</v>
      </c>
    </row>
    <row r="40" spans="2:8" ht="12.75">
      <c r="B40" t="s">
        <v>267</v>
      </c>
      <c r="D40">
        <f>'Data Entry'!CV5</f>
        <v>0</v>
      </c>
      <c r="E40" s="25" t="e">
        <f>D40/D44</f>
        <v>#DIV/0!</v>
      </c>
      <c r="G40">
        <f>'Data Entry'!DB5</f>
        <v>0</v>
      </c>
      <c r="H40" s="25" t="e">
        <f>G40/G44</f>
        <v>#DIV/0!</v>
      </c>
    </row>
    <row r="41" spans="2:8" ht="12.75">
      <c r="B41" t="s">
        <v>268</v>
      </c>
      <c r="D41">
        <f>'Data Entry'!CW5</f>
        <v>0</v>
      </c>
      <c r="E41" s="25" t="e">
        <f>D41/D44</f>
        <v>#DIV/0!</v>
      </c>
      <c r="G41">
        <f>'Data Entry'!DC5</f>
        <v>0</v>
      </c>
      <c r="H41" s="25" t="e">
        <f>G41/G44</f>
        <v>#DIV/0!</v>
      </c>
    </row>
    <row r="42" spans="2:8" ht="12.75">
      <c r="B42" t="s">
        <v>270</v>
      </c>
      <c r="D42">
        <f>'Data Entry'!CX5</f>
        <v>0</v>
      </c>
      <c r="E42" s="25" t="e">
        <f>D42/D44</f>
        <v>#DIV/0!</v>
      </c>
      <c r="G42">
        <f>'Data Entry'!DD5</f>
        <v>0</v>
      </c>
      <c r="H42" s="25" t="e">
        <f>G42/G44</f>
        <v>#DIV/0!</v>
      </c>
    </row>
    <row r="44" spans="3:7" ht="12.75">
      <c r="C44" s="24" t="s">
        <v>206</v>
      </c>
      <c r="D44" s="23">
        <f>SUM(D38:D42)</f>
        <v>0</v>
      </c>
      <c r="F44" s="24" t="s">
        <v>206</v>
      </c>
      <c r="G44" s="23">
        <f>SUM(G38:G42)</f>
        <v>0</v>
      </c>
    </row>
  </sheetData>
  <sheetProtection password="C831"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B2:D74"/>
  <sheetViews>
    <sheetView workbookViewId="0" topLeftCell="A1">
      <selection activeCell="A11" sqref="A11"/>
    </sheetView>
  </sheetViews>
  <sheetFormatPr defaultColWidth="9.140625" defaultRowHeight="12.75"/>
  <cols>
    <col min="2" max="2" width="19.57421875" style="0" customWidth="1"/>
    <col min="3" max="3" width="11.140625" style="0" customWidth="1"/>
    <col min="4" max="4" width="11.00390625" style="0" customWidth="1"/>
  </cols>
  <sheetData>
    <row r="2" ht="12.75">
      <c r="B2" s="26" t="s">
        <v>211</v>
      </c>
    </row>
    <row r="3" spans="3:4" ht="12.75">
      <c r="C3" t="s">
        <v>208</v>
      </c>
      <c r="D3" t="s">
        <v>209</v>
      </c>
    </row>
    <row r="4" spans="2:4" ht="12.75">
      <c r="B4" t="s">
        <v>71</v>
      </c>
      <c r="C4" s="25" t="e">
        <f>'Data Entry'!CD6</f>
        <v>#DIV/0!</v>
      </c>
      <c r="D4" s="25" t="e">
        <f>'Data Entry'!CL6</f>
        <v>#DIV/0!</v>
      </c>
    </row>
    <row r="5" spans="2:4" ht="12.75">
      <c r="B5" t="s">
        <v>72</v>
      </c>
      <c r="C5" s="25" t="e">
        <f>'Data Entry'!CE6</f>
        <v>#DIV/0!</v>
      </c>
      <c r="D5" s="25" t="e">
        <f>'Data Entry'!CM6</f>
        <v>#DIV/0!</v>
      </c>
    </row>
    <row r="6" spans="2:4" ht="12.75">
      <c r="B6" t="s">
        <v>98</v>
      </c>
      <c r="C6" s="25" t="e">
        <f>'Data Entry'!CF6</f>
        <v>#DIV/0!</v>
      </c>
      <c r="D6" s="25" t="e">
        <f>'Data Entry'!CN6</f>
        <v>#DIV/0!</v>
      </c>
    </row>
    <row r="7" spans="2:4" ht="12.75">
      <c r="B7" t="s">
        <v>99</v>
      </c>
      <c r="C7" s="25" t="e">
        <f>'Data Entry'!CG6</f>
        <v>#DIV/0!</v>
      </c>
      <c r="D7" s="25" t="e">
        <f>'Data Entry'!CO6</f>
        <v>#DIV/0!</v>
      </c>
    </row>
    <row r="8" spans="2:4" ht="12.75">
      <c r="B8" t="s">
        <v>73</v>
      </c>
      <c r="C8" s="25" t="e">
        <f>'Data Entry'!CH6</f>
        <v>#DIV/0!</v>
      </c>
      <c r="D8" s="25" t="e">
        <f>'Data Entry'!CP6</f>
        <v>#DIV/0!</v>
      </c>
    </row>
    <row r="9" spans="2:4" ht="12.75">
      <c r="B9" t="s">
        <v>74</v>
      </c>
      <c r="C9" s="25" t="e">
        <f>'Data Entry'!CI6</f>
        <v>#DIV/0!</v>
      </c>
      <c r="D9" s="25" t="e">
        <f>'Data Entry'!CQ6</f>
        <v>#DIV/0!</v>
      </c>
    </row>
    <row r="10" spans="2:4" ht="12.75">
      <c r="B10" t="s">
        <v>75</v>
      </c>
      <c r="C10" s="25" t="e">
        <f>'Data Entry'!CJ6</f>
        <v>#DIV/0!</v>
      </c>
      <c r="D10" s="25" t="e">
        <f>'Data Entry'!CR6</f>
        <v>#DIV/0!</v>
      </c>
    </row>
    <row r="34" ht="12.75">
      <c r="B34" s="26" t="s">
        <v>210</v>
      </c>
    </row>
    <row r="35" spans="2:3" ht="12.75">
      <c r="B35" t="s">
        <v>71</v>
      </c>
      <c r="C35" s="25" t="e">
        <f>'Data Entry'!CD6</f>
        <v>#DIV/0!</v>
      </c>
    </row>
    <row r="36" spans="2:3" ht="12.75">
      <c r="B36" t="s">
        <v>72</v>
      </c>
      <c r="C36" s="25" t="e">
        <f>'Data Entry'!CE6</f>
        <v>#DIV/0!</v>
      </c>
    </row>
    <row r="37" spans="2:3" ht="12.75">
      <c r="B37" t="s">
        <v>98</v>
      </c>
      <c r="C37" s="25" t="e">
        <f>'Data Entry'!CF6</f>
        <v>#DIV/0!</v>
      </c>
    </row>
    <row r="38" spans="2:3" ht="12.75">
      <c r="B38" t="s">
        <v>99</v>
      </c>
      <c r="C38" s="25" t="e">
        <f>'Data Entry'!CG6</f>
        <v>#DIV/0!</v>
      </c>
    </row>
    <row r="39" spans="2:3" ht="12.75">
      <c r="B39" t="s">
        <v>73</v>
      </c>
      <c r="C39" s="25" t="e">
        <f>'Data Entry'!CH6</f>
        <v>#DIV/0!</v>
      </c>
    </row>
    <row r="40" spans="2:3" ht="12.75">
      <c r="B40" t="s">
        <v>74</v>
      </c>
      <c r="C40" s="25" t="e">
        <f>'Data Entry'!CI6</f>
        <v>#DIV/0!</v>
      </c>
    </row>
    <row r="41" spans="2:3" ht="12.75">
      <c r="B41" t="s">
        <v>75</v>
      </c>
      <c r="C41" s="25" t="e">
        <f>'Data Entry'!CJ6</f>
        <v>#DIV/0!</v>
      </c>
    </row>
    <row r="43" spans="2:3" ht="12.75">
      <c r="B43" s="24" t="s">
        <v>206</v>
      </c>
      <c r="C43" s="23">
        <f>'Data Entry'!CK5</f>
        <v>0</v>
      </c>
    </row>
    <row r="65" ht="12.75">
      <c r="B65" s="26" t="s">
        <v>207</v>
      </c>
    </row>
    <row r="66" spans="2:3" ht="12.75">
      <c r="B66" t="s">
        <v>71</v>
      </c>
      <c r="C66" s="25" t="e">
        <f>'Data Entry'!CL5/'Data Entry'!CS5</f>
        <v>#DIV/0!</v>
      </c>
    </row>
    <row r="67" spans="2:3" ht="12.75">
      <c r="B67" t="s">
        <v>72</v>
      </c>
      <c r="C67" s="25" t="e">
        <f>'Data Entry'!CM5/'Data Entry'!CS5</f>
        <v>#DIV/0!</v>
      </c>
    </row>
    <row r="68" spans="2:3" ht="12.75">
      <c r="B68" t="s">
        <v>98</v>
      </c>
      <c r="C68" s="25" t="e">
        <f>'Data Entry'!CN5/'Data Entry'!CS5</f>
        <v>#DIV/0!</v>
      </c>
    </row>
    <row r="69" spans="2:3" ht="12.75">
      <c r="B69" t="s">
        <v>99</v>
      </c>
      <c r="C69" s="25" t="e">
        <f>'Data Entry'!CO5/'Data Entry'!CS5</f>
        <v>#DIV/0!</v>
      </c>
    </row>
    <row r="70" spans="2:3" ht="12.75">
      <c r="B70" t="s">
        <v>73</v>
      </c>
      <c r="C70" s="25" t="e">
        <f>'Data Entry'!CP5/'Data Entry'!CS5</f>
        <v>#DIV/0!</v>
      </c>
    </row>
    <row r="71" spans="2:3" ht="12.75">
      <c r="B71" t="s">
        <v>74</v>
      </c>
      <c r="C71" s="25" t="e">
        <f>'Data Entry'!CQ5/'Data Entry'!CS5</f>
        <v>#DIV/0!</v>
      </c>
    </row>
    <row r="72" spans="2:3" ht="12.75">
      <c r="B72" t="s">
        <v>75</v>
      </c>
      <c r="C72" s="25" t="e">
        <f>'Data Entry'!CR5/'Data Entry'!CS5</f>
        <v>#DIV/0!</v>
      </c>
    </row>
    <row r="74" spans="2:3" ht="12.75">
      <c r="B74" s="24" t="s">
        <v>206</v>
      </c>
      <c r="C74" s="23">
        <f>'Data Entry'!CS5</f>
        <v>0</v>
      </c>
    </row>
  </sheetData>
  <sheetProtection password="C831"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7"/>
  </sheetPr>
  <dimension ref="B2:H90"/>
  <sheetViews>
    <sheetView workbookViewId="0" topLeftCell="A1">
      <selection activeCell="A6" sqref="A6"/>
    </sheetView>
  </sheetViews>
  <sheetFormatPr defaultColWidth="9.140625" defaultRowHeight="12.75"/>
  <cols>
    <col min="3" max="3" width="10.57421875" style="0" customWidth="1"/>
  </cols>
  <sheetData>
    <row r="2" ht="12.75">
      <c r="B2" s="23"/>
    </row>
    <row r="3" ht="12.75">
      <c r="B3" s="23"/>
    </row>
    <row r="4" ht="12.75">
      <c r="B4" s="23"/>
    </row>
    <row r="5" ht="12.75">
      <c r="B5" s="23"/>
    </row>
    <row r="6" ht="12.75">
      <c r="B6" s="23"/>
    </row>
    <row r="7" ht="12.75">
      <c r="B7" s="23"/>
    </row>
    <row r="8" ht="12.75">
      <c r="B8" s="23"/>
    </row>
    <row r="53" ht="12.75">
      <c r="B53" s="26"/>
    </row>
    <row r="54" spans="2:7" ht="12.75">
      <c r="B54" s="26" t="s">
        <v>251</v>
      </c>
      <c r="D54" s="26" t="s">
        <v>245</v>
      </c>
      <c r="G54" s="26" t="s">
        <v>246</v>
      </c>
    </row>
    <row r="55" spans="4:8" ht="12.75">
      <c r="D55" t="s">
        <v>249</v>
      </c>
      <c r="E55" t="s">
        <v>250</v>
      </c>
      <c r="G55" t="s">
        <v>249</v>
      </c>
      <c r="H55" t="s">
        <v>250</v>
      </c>
    </row>
    <row r="57" spans="2:8" ht="12.75">
      <c r="B57" t="s">
        <v>63</v>
      </c>
      <c r="D57">
        <f>'Data Entry'!DT5</f>
        <v>0</v>
      </c>
      <c r="E57" s="25" t="e">
        <f>D57/D70</f>
        <v>#DIV/0!</v>
      </c>
      <c r="G57">
        <f>'Data Entry'!EN5</f>
        <v>0</v>
      </c>
      <c r="H57" s="25" t="e">
        <f>G57/D70</f>
        <v>#DIV/0!</v>
      </c>
    </row>
    <row r="58" spans="2:8" ht="12.75">
      <c r="B58" t="s">
        <v>240</v>
      </c>
      <c r="D58">
        <f>'Data Entry'!DU5</f>
        <v>0</v>
      </c>
      <c r="E58" s="25" t="e">
        <f>D58/D70</f>
        <v>#DIV/0!</v>
      </c>
      <c r="G58">
        <f>'Data Entry'!EO5</f>
        <v>0</v>
      </c>
      <c r="H58" s="25" t="e">
        <f>G58/D70</f>
        <v>#DIV/0!</v>
      </c>
    </row>
    <row r="59" spans="2:8" ht="12.75">
      <c r="B59" t="s">
        <v>76</v>
      </c>
      <c r="D59">
        <f>'Data Entry'!DV5</f>
        <v>0</v>
      </c>
      <c r="E59" s="25" t="e">
        <f>D59/D70</f>
        <v>#DIV/0!</v>
      </c>
      <c r="G59">
        <f>'Data Entry'!EP5</f>
        <v>0</v>
      </c>
      <c r="H59" s="25" t="e">
        <f>G59/D70</f>
        <v>#DIV/0!</v>
      </c>
    </row>
    <row r="60" spans="2:8" ht="12.75">
      <c r="B60" t="s">
        <v>131</v>
      </c>
      <c r="D60">
        <f>'Data Entry'!DW5</f>
        <v>0</v>
      </c>
      <c r="E60" s="25" t="e">
        <f>D60/D70</f>
        <v>#DIV/0!</v>
      </c>
      <c r="G60">
        <f>'Data Entry'!EQ5</f>
        <v>0</v>
      </c>
      <c r="H60" s="25" t="e">
        <f>G60/D70</f>
        <v>#DIV/0!</v>
      </c>
    </row>
    <row r="61" spans="2:8" ht="12.75">
      <c r="B61" t="s">
        <v>132</v>
      </c>
      <c r="D61">
        <f>'Data Entry'!DX5</f>
        <v>0</v>
      </c>
      <c r="E61" s="25" t="e">
        <f>D61/D70</f>
        <v>#DIV/0!</v>
      </c>
      <c r="G61">
        <f>'Data Entry'!ER5</f>
        <v>0</v>
      </c>
      <c r="H61" s="25" t="e">
        <f>G61/D70</f>
        <v>#DIV/0!</v>
      </c>
    </row>
    <row r="62" spans="2:8" ht="12.75">
      <c r="B62" t="s">
        <v>133</v>
      </c>
      <c r="D62">
        <f>'Data Entry'!DY5</f>
        <v>0</v>
      </c>
      <c r="E62" s="25" t="e">
        <f>D62/D70</f>
        <v>#DIV/0!</v>
      </c>
      <c r="G62">
        <f>'Data Entry'!ES5</f>
        <v>0</v>
      </c>
      <c r="H62" s="25" t="e">
        <f>G62/D70</f>
        <v>#DIV/0!</v>
      </c>
    </row>
    <row r="63" spans="2:8" ht="12.75">
      <c r="B63" t="s">
        <v>248</v>
      </c>
      <c r="D63">
        <f>'Data Entry'!DZ5</f>
        <v>0</v>
      </c>
      <c r="E63" s="25" t="e">
        <f>D63/D70</f>
        <v>#DIV/0!</v>
      </c>
      <c r="G63">
        <f>'Data Entry'!ET5</f>
        <v>0</v>
      </c>
      <c r="H63" s="25" t="e">
        <f>G63/D70</f>
        <v>#DIV/0!</v>
      </c>
    </row>
    <row r="64" spans="2:8" ht="12.75">
      <c r="B64" t="s">
        <v>247</v>
      </c>
      <c r="D64">
        <f>'Data Entry'!EA5</f>
        <v>0</v>
      </c>
      <c r="E64" s="25" t="e">
        <f>D64/D70</f>
        <v>#DIV/0!</v>
      </c>
      <c r="G64">
        <f>'Data Entry'!EU5</f>
        <v>0</v>
      </c>
      <c r="H64" s="25" t="e">
        <f>G64/D70</f>
        <v>#DIV/0!</v>
      </c>
    </row>
    <row r="65" spans="2:8" ht="12.75">
      <c r="B65" t="s">
        <v>135</v>
      </c>
      <c r="D65">
        <f>'Data Entry'!EB5</f>
        <v>0</v>
      </c>
      <c r="E65" s="25" t="e">
        <f>D65/D70</f>
        <v>#DIV/0!</v>
      </c>
      <c r="G65">
        <f>'Data Entry'!EV5</f>
        <v>0</v>
      </c>
      <c r="H65" s="25" t="e">
        <f>G65/D70</f>
        <v>#DIV/0!</v>
      </c>
    </row>
    <row r="66" spans="2:8" ht="12.75">
      <c r="B66" t="s">
        <v>136</v>
      </c>
      <c r="D66">
        <f>'Data Entry'!EC5</f>
        <v>0</v>
      </c>
      <c r="E66" s="25" t="e">
        <f>D66/D70</f>
        <v>#DIV/0!</v>
      </c>
      <c r="G66">
        <f>'Data Entry'!EW5</f>
        <v>0</v>
      </c>
      <c r="H66" s="25" t="e">
        <f>G66/D70</f>
        <v>#DIV/0!</v>
      </c>
    </row>
    <row r="67" spans="2:8" ht="12.75">
      <c r="B67" t="s">
        <v>137</v>
      </c>
      <c r="D67">
        <f>'Data Entry'!ED5</f>
        <v>0</v>
      </c>
      <c r="E67" s="25" t="e">
        <f>D67/D70</f>
        <v>#DIV/0!</v>
      </c>
      <c r="G67">
        <f>'Data Entry'!EX5</f>
        <v>0</v>
      </c>
      <c r="H67" s="25" t="e">
        <f>G67/D70</f>
        <v>#DIV/0!</v>
      </c>
    </row>
    <row r="68" spans="2:8" ht="12.75">
      <c r="B68" t="s">
        <v>138</v>
      </c>
      <c r="D68">
        <f>'Data Entry'!EE5</f>
        <v>0</v>
      </c>
      <c r="E68" s="25" t="e">
        <f>D68/D70</f>
        <v>#DIV/0!</v>
      </c>
      <c r="G68">
        <f>'Data Entry'!EY5</f>
        <v>0</v>
      </c>
      <c r="H68" s="25" t="e">
        <f>G68/D70</f>
        <v>#DIV/0!</v>
      </c>
    </row>
    <row r="69" ht="12.75">
      <c r="C69" s="24"/>
    </row>
    <row r="70" spans="2:4" ht="12.75">
      <c r="B70" s="23" t="s">
        <v>252</v>
      </c>
      <c r="D70">
        <f>'Data Entry'!EJ5</f>
        <v>0</v>
      </c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</sheetData>
  <sheetProtection password="C831" sheet="1" objects="1" scenarios="1"/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3:C42"/>
  <sheetViews>
    <sheetView workbookViewId="0" topLeftCell="A1">
      <selection activeCell="A7" sqref="A7"/>
    </sheetView>
  </sheetViews>
  <sheetFormatPr defaultColWidth="9.140625" defaultRowHeight="12.75"/>
  <cols>
    <col min="1" max="1" width="16.7109375" style="0" customWidth="1"/>
    <col min="2" max="2" width="5.00390625" style="0" customWidth="1"/>
    <col min="3" max="4" width="10.57421875" style="0" customWidth="1"/>
    <col min="5" max="6" width="3.00390625" style="0" customWidth="1"/>
    <col min="7" max="7" width="6.57421875" style="0" customWidth="1"/>
    <col min="8" max="8" width="10.57421875" style="0" customWidth="1"/>
    <col min="9" max="9" width="11.140625" style="0" bestFit="1" customWidth="1"/>
    <col min="10" max="10" width="10.57421875" style="0" bestFit="1" customWidth="1"/>
  </cols>
  <sheetData>
    <row r="3" spans="1:2" ht="12.75">
      <c r="A3" s="15" t="s">
        <v>157</v>
      </c>
      <c r="B3" s="16"/>
    </row>
    <row r="4" spans="1:2" ht="12.75">
      <c r="A4" s="15" t="s">
        <v>120</v>
      </c>
      <c r="B4" s="16" t="s">
        <v>114</v>
      </c>
    </row>
    <row r="5" spans="1:2" ht="12.75">
      <c r="A5" s="12" t="s">
        <v>72</v>
      </c>
      <c r="B5" s="19">
        <v>4</v>
      </c>
    </row>
    <row r="6" spans="1:2" ht="12.75">
      <c r="A6" s="17" t="s">
        <v>73</v>
      </c>
      <c r="B6" s="20">
        <v>8</v>
      </c>
    </row>
    <row r="7" spans="1:2" ht="12.75">
      <c r="A7" s="17" t="s">
        <v>99</v>
      </c>
      <c r="B7" s="20">
        <v>14</v>
      </c>
    </row>
    <row r="8" spans="1:2" ht="12.75">
      <c r="A8" s="17" t="s">
        <v>75</v>
      </c>
      <c r="B8" s="20">
        <v>5</v>
      </c>
    </row>
    <row r="9" spans="1:2" ht="12.75">
      <c r="A9" s="17" t="s">
        <v>98</v>
      </c>
      <c r="B9" s="20">
        <v>11</v>
      </c>
    </row>
    <row r="10" spans="1:2" ht="12.75">
      <c r="A10" s="17" t="s">
        <v>74</v>
      </c>
      <c r="B10" s="20">
        <v>5</v>
      </c>
    </row>
    <row r="11" spans="1:2" ht="12.75">
      <c r="A11" s="17" t="s">
        <v>71</v>
      </c>
      <c r="B11" s="20">
        <v>6</v>
      </c>
    </row>
    <row r="12" spans="1:2" ht="12.75">
      <c r="A12" s="18" t="s">
        <v>113</v>
      </c>
      <c r="B12" s="21">
        <v>53</v>
      </c>
    </row>
    <row r="18" spans="1:2" ht="12.75">
      <c r="A18" s="15" t="s">
        <v>157</v>
      </c>
      <c r="B18" s="16"/>
    </row>
    <row r="19" spans="1:2" ht="12.75">
      <c r="A19" s="15" t="s">
        <v>120</v>
      </c>
      <c r="B19" s="16" t="s">
        <v>114</v>
      </c>
    </row>
    <row r="20" spans="1:2" ht="12.75">
      <c r="A20" s="12" t="s">
        <v>72</v>
      </c>
      <c r="B20" s="19">
        <v>4</v>
      </c>
    </row>
    <row r="21" spans="1:2" ht="12.75">
      <c r="A21" s="17" t="s">
        <v>73</v>
      </c>
      <c r="B21" s="20">
        <v>8</v>
      </c>
    </row>
    <row r="22" spans="1:2" ht="12.75">
      <c r="A22" s="17" t="s">
        <v>99</v>
      </c>
      <c r="B22" s="20">
        <v>14</v>
      </c>
    </row>
    <row r="23" spans="1:2" ht="12.75">
      <c r="A23" s="17" t="s">
        <v>75</v>
      </c>
      <c r="B23" s="20">
        <v>5</v>
      </c>
    </row>
    <row r="24" spans="1:2" ht="12.75">
      <c r="A24" s="17" t="s">
        <v>98</v>
      </c>
      <c r="B24" s="20">
        <v>11</v>
      </c>
    </row>
    <row r="25" spans="1:2" ht="12.75">
      <c r="A25" s="17" t="s">
        <v>74</v>
      </c>
      <c r="B25" s="20">
        <v>5</v>
      </c>
    </row>
    <row r="26" spans="1:2" ht="12.75">
      <c r="A26" s="17" t="s">
        <v>71</v>
      </c>
      <c r="B26" s="20">
        <v>6</v>
      </c>
    </row>
    <row r="27" spans="1:2" ht="12.75">
      <c r="A27" s="17" t="s">
        <v>115</v>
      </c>
      <c r="B27" s="20"/>
    </row>
    <row r="28" spans="1:2" ht="12.75">
      <c r="A28" s="18" t="s">
        <v>113</v>
      </c>
      <c r="B28" s="21">
        <v>53</v>
      </c>
    </row>
    <row r="32" spans="1:3" ht="12.75">
      <c r="A32" s="15" t="s">
        <v>157</v>
      </c>
      <c r="B32" s="15" t="s">
        <v>130</v>
      </c>
      <c r="C32" s="13"/>
    </row>
    <row r="33" spans="1:3" ht="12.75">
      <c r="A33" s="14"/>
      <c r="B33" s="12">
        <v>1</v>
      </c>
      <c r="C33" s="16" t="s">
        <v>113</v>
      </c>
    </row>
    <row r="34" spans="1:3" ht="12.75">
      <c r="A34" s="18" t="s">
        <v>114</v>
      </c>
      <c r="B34" s="22">
        <v>25</v>
      </c>
      <c r="C34" s="21">
        <v>25</v>
      </c>
    </row>
    <row r="40" spans="1:3" ht="12.75">
      <c r="A40" s="15" t="s">
        <v>157</v>
      </c>
      <c r="B40" s="15" t="s">
        <v>130</v>
      </c>
      <c r="C40" s="13"/>
    </row>
    <row r="41" spans="1:3" ht="12.75">
      <c r="A41" s="14"/>
      <c r="B41" s="12">
        <v>1</v>
      </c>
      <c r="C41" s="16" t="s">
        <v>113</v>
      </c>
    </row>
    <row r="42" spans="1:3" ht="12.75">
      <c r="A42" s="18" t="s">
        <v>114</v>
      </c>
      <c r="B42" s="22">
        <v>25</v>
      </c>
      <c r="C42" s="21">
        <v>25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A1"/>
  <sheetViews>
    <sheetView workbookViewId="0" topLeftCell="A1">
      <selection activeCell="C22" sqref="C22"/>
    </sheetView>
  </sheetViews>
  <sheetFormatPr defaultColWidth="9.140625" defaultRowHeight="12.75"/>
  <cols>
    <col min="3" max="3" width="27.421875" style="0" customWidth="1"/>
    <col min="4" max="4" width="13.00390625" style="0" customWidth="1"/>
    <col min="5" max="5" width="12.140625" style="0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SRTS Parent Survey Spreadsheet</dc:title>
  <dc:subject>SRTS Parent Survey Spreadsheet</dc:subject>
  <dc:creator>Craig Raborn</dc:creator>
  <cp:keywords/>
  <dc:description/>
  <cp:lastModifiedBy>DOTD1T</cp:lastModifiedBy>
  <cp:lastPrinted>2006-11-22T16:53:34Z</cp:lastPrinted>
  <dcterms:created xsi:type="dcterms:W3CDTF">2006-11-18T03:49:43Z</dcterms:created>
  <dcterms:modified xsi:type="dcterms:W3CDTF">2007-02-08T21:13:35Z</dcterms:modified>
  <cp:category/>
  <cp:version/>
  <cp:contentType/>
  <cp:contentStatus/>
</cp:coreProperties>
</file>