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9440" windowHeight="12675"/>
  </bookViews>
  <sheets>
    <sheet name="Task Level of Effort Formated" sheetId="3" r:id="rId1"/>
    <sheet name="Sheet1" sheetId="2" r:id="rId2"/>
  </sheets>
  <externalReferences>
    <externalReference r:id="rId3"/>
    <externalReference r:id="rId4"/>
    <externalReference r:id="rId5"/>
    <externalReference r:id="rId6"/>
  </externalReferences>
  <definedNames>
    <definedName name="_JUNK" localSheetId="0">'[1]BUDGET SECTION'!#REF!</definedName>
    <definedName name="_JUNK">'[1]BUDGET SECTION'!#REF!</definedName>
    <definedName name="_Order1" hidden="1">255</definedName>
    <definedName name="a">[2]REPORTS!$G$44</definedName>
    <definedName name="aa">[3]ADMINCOORD!$F$44</definedName>
    <definedName name="ab" localSheetId="0">'[1]BUDGET SECTION'!#REF!</definedName>
    <definedName name="ab">'[1]BUDGET SECTION'!#REF!</definedName>
    <definedName name="ADMIN_COMPL" localSheetId="0">'[1]BUDGET SECTION'!#REF!</definedName>
    <definedName name="ADMIN_COMPL">'[1]BUDGET SECTION'!#REF!</definedName>
    <definedName name="ADMINREM" localSheetId="0">'[1]BUDGET SECTION'!#REF!</definedName>
    <definedName name="ADMINREM">'[1]BUDGET SECTION'!#REF!</definedName>
    <definedName name="b">[2]NEGOTIATIONS!$F$44</definedName>
    <definedName name="bb">'[3]PS&amp;E CORREC.'!$F$45</definedName>
    <definedName name="CADDHR" localSheetId="0">'[1]BUDGET SECTION'!#REF!</definedName>
    <definedName name="CADDHR">'[1]BUDGET SECTION'!#REF!</definedName>
    <definedName name="CADDREM" localSheetId="0">'[1]BUDGET SECTION'!#REF!</definedName>
    <definedName name="CADDREM">'[1]BUDGET SECTION'!#REF!</definedName>
    <definedName name="d">'[2]PS&amp;E CORREC.'!$F$45</definedName>
    <definedName name="ddd">'[3]PRELIM DESIGN'!$F$47</definedName>
    <definedName name="ee">[3]RW!$F$44</definedName>
    <definedName name="ENVIRO_COMPL" localSheetId="0">'[1]BUDGET SECTION'!#REF!</definedName>
    <definedName name="ENVIRO_COMPL">'[1]BUDGET SECTION'!#REF!</definedName>
    <definedName name="ENVIROREM" localSheetId="0">'[1]BUDGET SECTION'!#REF!</definedName>
    <definedName name="ENVIROREM">'[1]BUDGET SECTION'!#REF!</definedName>
    <definedName name="ENVIROTOT" localSheetId="0">'[1]BUDGET SECTION'!#REF!</definedName>
    <definedName name="ENVIROTOT">'[1]BUDGET SECTION'!#REF!</definedName>
    <definedName name="FD_CADDREMAIN" localSheetId="0">'[1]BUDGET SECTION'!#REF!</definedName>
    <definedName name="FD_CADDREMAIN">'[1]BUDGET SECTION'!#REF!</definedName>
    <definedName name="fff">[3]SURVEY!$F$44</definedName>
    <definedName name="FINALDES_COMPL" localSheetId="0">'[1]BUDGET SECTION'!#REF!</definedName>
    <definedName name="FINALDES_COMPL">'[1]BUDGET SECTION'!#REF!</definedName>
    <definedName name="FINALDESREM" localSheetId="0">'[1]BUDGET SECTION'!#REF!</definedName>
    <definedName name="FINALDESREM">'[1]BUDGET SECTION'!#REF!</definedName>
    <definedName name="FINALDESTOT" localSheetId="0">'[1]BUDGET SECTION'!#REF!</definedName>
    <definedName name="FINALDESTOT">'[1]BUDGET SECTION'!#REF!</definedName>
    <definedName name="ggg">'[3]FINAL DESIGN'!$F$44</definedName>
    <definedName name="h">[4]ADMINCOORD!$F$44</definedName>
    <definedName name="HAZMATREM" localSheetId="0">'[1]BUDGET SECTION'!#REF!</definedName>
    <definedName name="HAZMATREM">'[1]BUDGET SECTION'!#REF!</definedName>
    <definedName name="HAZMATTOT" localSheetId="0">'[1]BUDGET SECTION'!#REF!</definedName>
    <definedName name="HAZMATTOT">'[1]BUDGET SECTION'!#REF!</definedName>
    <definedName name="HMCADDREMAIN" localSheetId="0">'[1]BUDGET SECTION'!#REF!</definedName>
    <definedName name="HMCADDREMAIN">'[1]BUDGET SECTION'!#REF!</definedName>
    <definedName name="i">'[4]ENVIRON - AGENCY'!$G$44</definedName>
    <definedName name="j">[4]ADMINCOORD!$L$46</definedName>
    <definedName name="jh">'[4]PROJECT SCOPING'!$F$44</definedName>
    <definedName name="JUNK" localSheetId="0">'[1]BUDGET SECTION'!#REF!</definedName>
    <definedName name="JUNK">'[1]BUDGET SECTION'!#REF!</definedName>
    <definedName name="k">'[4]PRELIM DESIGN'!$F$47</definedName>
    <definedName name="kj">[4]HAZMAT!$G$44</definedName>
    <definedName name="l">[4]SURVEY!$F$44</definedName>
    <definedName name="lk">[4]NEGOTIATIONS!$F$44</definedName>
    <definedName name="m">[4]REPORTS!$G$44</definedName>
    <definedName name="MTGS_COMPL" localSheetId="0">'[1]BUDGET SECTION'!#REF!</definedName>
    <definedName name="MTGS_COMPL">'[1]BUDGET SECTION'!#REF!</definedName>
    <definedName name="MTGSREM" localSheetId="0">'[1]BUDGET SECTION'!#REF!</definedName>
    <definedName name="MTGSREM">'[1]BUDGET SECTION'!#REF!</definedName>
    <definedName name="MTGSTOT" localSheetId="0">'[1]BUDGET SECTION'!#REF!</definedName>
    <definedName name="MTGSTOT">'[1]BUDGET SECTION'!#REF!</definedName>
    <definedName name="n">'[4]MTGS-CONF.'!$F$44</definedName>
    <definedName name="NEGOTIATIONS_" localSheetId="0">'[1]BUDGET SECTION'!#REF!</definedName>
    <definedName name="NEGOTIATIONS_">'[1]BUDGET SECTION'!#REF!</definedName>
    <definedName name="NEGOTIATIONSREM" localSheetId="0">'[1]BUDGET SECTION'!#REF!</definedName>
    <definedName name="NEGOTIATIONSREM">'[1]BUDGET SECTION'!#REF!</definedName>
    <definedName name="NEGOTIATIONSTOT" localSheetId="0">'[1]BUDGET SECTION'!#REF!</definedName>
    <definedName name="NEGOTIATIONSTOT">'[1]BUDGET SECTION'!#REF!</definedName>
    <definedName name="o">[4]RW!$F$44</definedName>
    <definedName name="oi">'[4]PS&amp;E CORREC.'!$F$45</definedName>
    <definedName name="ok" localSheetId="0">'[1]BUDGET SECTION'!#REF!</definedName>
    <definedName name="ok">'[1]BUDGET SECTION'!#REF!</definedName>
    <definedName name="p">'[4]UTIL-RR'!$F$45</definedName>
    <definedName name="PERCOM" localSheetId="0">'[1]BUDGET SECTION'!#REF!</definedName>
    <definedName name="PERCOM">'[1]BUDGET SECTION'!#REF!</definedName>
    <definedName name="PRECADDREMAIN" localSheetId="0">'[1]BUDGET SECTION'!#REF!</definedName>
    <definedName name="PRECADDREMAIN">'[1]BUDGET SECTION'!#REF!</definedName>
    <definedName name="PRELIM_COMPL" localSheetId="0">'[1]BUDGET SECTION'!#REF!</definedName>
    <definedName name="PRELIM_COMPL">'[1]BUDGET SECTION'!#REF!</definedName>
    <definedName name="PRELIMREM" localSheetId="0">'[1]BUDGET SECTION'!#REF!</definedName>
    <definedName name="PRELIMREM">'[1]BUDGET SECTION'!#REF!</definedName>
    <definedName name="PRELIMTOT" localSheetId="0">'[1]BUDGET SECTION'!#REF!</definedName>
    <definedName name="PRELIMTOT">'[1]BUDGET SECTION'!#REF!</definedName>
    <definedName name="_xlnm.Print_Area" localSheetId="0">'Task Level of Effort Formated'!$A$2:$V$101</definedName>
    <definedName name="_xlnm.Print_Titles" localSheetId="0">'Task Level of Effort Formated'!$2:$3</definedName>
    <definedName name="PSECADDREMAIN" localSheetId="0">'[1]BUDGET SECTION'!#REF!</definedName>
    <definedName name="PSECADDREMAIN">'[1]BUDGET SECTION'!#REF!</definedName>
    <definedName name="PSECORPERCENT" localSheetId="0">'[1]BUDGET SECTION'!#REF!</definedName>
    <definedName name="PSECORPERCENT">'[1]BUDGET SECTION'!#REF!</definedName>
    <definedName name="PSECORREMAIN" localSheetId="0">'[1]BUDGET SECTION'!#REF!</definedName>
    <definedName name="PSECORREMAIN">'[1]BUDGET SECTION'!#REF!</definedName>
    <definedName name="PSECORTOT" localSheetId="0">'[1]BUDGET SECTION'!#REF!</definedName>
    <definedName name="PSECORTOT">'[1]BUDGET SECTION'!#REF!</definedName>
    <definedName name="PUBLIC_COMPL" localSheetId="0">'[1]BUDGET SECTION'!#REF!</definedName>
    <definedName name="PUBLIC_COMPL">'[1]BUDGET SECTION'!#REF!</definedName>
    <definedName name="PUBLICREM" localSheetId="0">'[1]BUDGET SECTION'!#REF!</definedName>
    <definedName name="PUBLICREM">'[1]BUDGET SECTION'!#REF!</definedName>
    <definedName name="PUBLICTOT" localSheetId="0">'[1]BUDGET SECTION'!#REF!</definedName>
    <definedName name="PUBLICTOT">'[1]BUDGET SECTION'!#REF!</definedName>
    <definedName name="qqq">'[3]PUBLIC INVOLVMENT'!$F$44</definedName>
    <definedName name="R_WTOT" localSheetId="0">'[1]BUDGET SECTION'!#REF!</definedName>
    <definedName name="R_WTOT">'[1]BUDGET SECTION'!#REF!</definedName>
    <definedName name="REPORTS_COMPL" localSheetId="0">'[1]BUDGET SECTION'!#REF!</definedName>
    <definedName name="REPORTS_COMPL">'[1]BUDGET SECTION'!#REF!</definedName>
    <definedName name="REPORTSREM" localSheetId="0">'[1]BUDGET SECTION'!#REF!</definedName>
    <definedName name="REPORTSREM">'[1]BUDGET SECTION'!#REF!</definedName>
    <definedName name="REPORTSTOT" localSheetId="0">'[1]BUDGET SECTION'!#REF!</definedName>
    <definedName name="REPORTSTOT">'[1]BUDGET SECTION'!#REF!</definedName>
    <definedName name="RESOURCE">#N/A</definedName>
    <definedName name="RPTCADDREMAIN" localSheetId="0">'[1]BUDGET SECTION'!#REF!</definedName>
    <definedName name="RPTCADDREMAIN">'[1]BUDGET SECTION'!#REF!</definedName>
    <definedName name="rr">'[3]UTIL-RR'!$F$45</definedName>
    <definedName name="RRCADDREMAIN" localSheetId="0">'[1]BUDGET SECTION'!#REF!</definedName>
    <definedName name="RRCADDREMAIN">'[1]BUDGET SECTION'!#REF!</definedName>
    <definedName name="RWCADDREMAIN" localSheetId="0">'[1]BUDGET SECTION'!#REF!</definedName>
    <definedName name="RWCADDREMAIN">'[1]BUDGET SECTION'!#REF!</definedName>
    <definedName name="SCOPEPERCENT" localSheetId="0">'[1]BUDGET SECTION'!#REF!</definedName>
    <definedName name="SCOPEPERCENT">'[1]BUDGET SECTION'!#REF!</definedName>
    <definedName name="SCOPEREMAIN" localSheetId="0">'[1]BUDGET SECTION'!#REF!</definedName>
    <definedName name="SCOPEREMAIN">'[1]BUDGET SECTION'!#REF!</definedName>
    <definedName name="SCOPETOT" localSheetId="0">'[1]BUDGET SECTION'!#REF!</definedName>
    <definedName name="SCOPETOT">'[1]BUDGET SECTION'!#REF!</definedName>
    <definedName name="sss">[3]ADMINCOORD!$L$46</definedName>
    <definedName name="START" localSheetId="0">'[1]BUDGET SECTION'!#REF!</definedName>
    <definedName name="START">'[1]BUDGET SECTION'!#REF!</definedName>
    <definedName name="SURVEY_COMPL" localSheetId="0">'[1]BUDGET SECTION'!#REF!</definedName>
    <definedName name="SURVEY_COMPL">'[1]BUDGET SECTION'!#REF!</definedName>
    <definedName name="SURVEYREM" localSheetId="0">'[1]BUDGET SECTION'!#REF!</definedName>
    <definedName name="SURVEYREM">'[1]BUDGET SECTION'!#REF!</definedName>
    <definedName name="SURVEYTOT" localSheetId="0">'[1]BUDGET SECTION'!#REF!</definedName>
    <definedName name="SURVEYTOT">'[1]BUDGET SECTION'!#REF!</definedName>
    <definedName name="TIME" localSheetId="0">'[1]BUDGET SECTION'!#REF!</definedName>
    <definedName name="TIME">'[1]BUDGET SECTION'!#REF!</definedName>
    <definedName name="TRACKING" localSheetId="0">'[1]BUDGET SECTION'!#REF!</definedName>
    <definedName name="TRACKING">'[1]BUDGET SECTION'!#REF!</definedName>
    <definedName name="tt">'[3]MTGS-CONF.'!$F$44</definedName>
    <definedName name="ttt">[3]REPORTS!$G$44</definedName>
    <definedName name="u">'[4]PUBLIC INVOLVMENT'!$F$44</definedName>
    <definedName name="UTILITY_COMPL" localSheetId="0">'[1]BUDGET SECTION'!#REF!</definedName>
    <definedName name="UTILITY_COMPL">'[1]BUDGET SECTION'!#REF!</definedName>
    <definedName name="UTILITYREM" localSheetId="0">'[1]BUDGET SECTION'!#REF!</definedName>
    <definedName name="UTILITYREM">'[1]BUDGET SECTION'!#REF!</definedName>
    <definedName name="UTILITYTOT" localSheetId="0">'[1]BUDGET SECTION'!#REF!</definedName>
    <definedName name="UTILITYTOT">'[1]BUDGET SECTION'!#REF!</definedName>
    <definedName name="vv">'[3]PROJECT SCOPING'!$F$44</definedName>
    <definedName name="WKLEFT" localSheetId="0">'[1]BUDGET SECTION'!#REF!</definedName>
    <definedName name="WKLEFT">'[1]BUDGET SECTION'!#REF!</definedName>
    <definedName name="WKTOT" localSheetId="0">'[1]BUDGET SECTION'!#REF!</definedName>
    <definedName name="WKTOT">'[1]BUDGET SECTION'!#REF!</definedName>
    <definedName name="wwww">'[3]ENVIRON - AGENCY'!$G$44</definedName>
    <definedName name="x">[2]HAZMAT!$G$44</definedName>
    <definedName name="xx">[3]HAZMAT!$G$44</definedName>
    <definedName name="y">'[4]FINAL DESIGN'!$F$44</definedName>
    <definedName name="z">'[2]PROJECT SCOPING'!$F$44</definedName>
    <definedName name="zz">[3]NEGOTIATIONS!$F$44</definedName>
  </definedNames>
  <calcPr calcId="125725"/>
</workbook>
</file>

<file path=xl/calcChain.xml><?xml version="1.0" encoding="utf-8"?>
<calcChain xmlns="http://schemas.openxmlformats.org/spreadsheetml/2006/main">
  <c r="J93" i="3"/>
  <c r="I91"/>
  <c r="G91"/>
  <c r="G89"/>
  <c r="G86"/>
  <c r="I84"/>
  <c r="G84"/>
  <c r="I83"/>
  <c r="G83"/>
  <c r="I82"/>
  <c r="G82"/>
  <c r="I79"/>
  <c r="G79"/>
  <c r="G78"/>
  <c r="I77"/>
  <c r="G77"/>
  <c r="G76"/>
  <c r="I73"/>
  <c r="G73"/>
  <c r="I71"/>
  <c r="G71"/>
  <c r="G64"/>
  <c r="I62"/>
  <c r="G62"/>
  <c r="I60"/>
  <c r="G60"/>
  <c r="I58"/>
  <c r="G58"/>
  <c r="G56"/>
  <c r="G54"/>
  <c r="I52"/>
  <c r="G52"/>
  <c r="I39"/>
  <c r="G39"/>
  <c r="I38"/>
  <c r="G38"/>
  <c r="I33"/>
  <c r="G33"/>
  <c r="I31"/>
  <c r="G31"/>
  <c r="I27"/>
  <c r="G27"/>
  <c r="I26"/>
  <c r="G26"/>
  <c r="I25"/>
  <c r="G25"/>
  <c r="I24"/>
  <c r="G24"/>
  <c r="I23"/>
  <c r="G23"/>
  <c r="I22"/>
  <c r="G22"/>
  <c r="I21"/>
  <c r="G21"/>
  <c r="I20"/>
  <c r="G20"/>
  <c r="I16"/>
  <c r="I12"/>
  <c r="G12"/>
  <c r="I10"/>
  <c r="G10"/>
  <c r="I9"/>
  <c r="G9"/>
  <c r="I8"/>
  <c r="G8"/>
  <c r="I7"/>
  <c r="G7"/>
  <c r="I6"/>
  <c r="G6"/>
  <c r="I5"/>
  <c r="G5"/>
  <c r="I93" l="1"/>
  <c r="G93"/>
</calcChain>
</file>

<file path=xl/sharedStrings.xml><?xml version="1.0" encoding="utf-8"?>
<sst xmlns="http://schemas.openxmlformats.org/spreadsheetml/2006/main" count="472" uniqueCount="230">
  <si>
    <t>Hours</t>
  </si>
  <si>
    <t>Task Force Estimated level of effort (Hours)</t>
  </si>
  <si>
    <t>Task #</t>
  </si>
  <si>
    <t>New tasks in 3D delivery</t>
  </si>
  <si>
    <t>Scope</t>
  </si>
  <si>
    <t>Project Measurement</t>
  </si>
  <si>
    <t>Measurement Unit</t>
  </si>
  <si>
    <t>Iteration Factor</t>
  </si>
  <si>
    <t>Range</t>
  </si>
  <si>
    <t>Project Estimate</t>
  </si>
  <si>
    <t>Comments</t>
  </si>
  <si>
    <t>Task Force Member #1</t>
  </si>
  <si>
    <t>Task Force Member #2</t>
  </si>
  <si>
    <t>Task Force Member #3</t>
  </si>
  <si>
    <t>Task Force Member #4</t>
  </si>
  <si>
    <t>Task Force Member #5</t>
  </si>
  <si>
    <t>Task Force Member #6</t>
  </si>
  <si>
    <t>Task Force Comments</t>
  </si>
  <si>
    <t>Corridor and Refinement Surface Model development</t>
  </si>
  <si>
    <t>Added detail to the corridor and design model is needed for 3D design.  Many elements contribute to this (slope transitions, typical section transitions, changes in pavement depth, berm and other feature transitions).  Extra corridor structure leads to extra assemblies, extra targeting, etc.  Dynamic relationships must be maintained.  Frequency must be increased to achieve a usable model.  This estimate excludes intersections as those have dedicated extra work items.</t>
  </si>
  <si>
    <t>1a</t>
  </si>
  <si>
    <t>Rural Undivided Reconstruct</t>
  </si>
  <si>
    <t>miles</t>
  </si>
  <si>
    <t>-</t>
  </si>
  <si>
    <t>4 - 8</t>
  </si>
  <si>
    <t>1b</t>
  </si>
  <si>
    <t>Rural Divided Reconstruct</t>
  </si>
  <si>
    <t>8 - 12</t>
  </si>
  <si>
    <t>1c</t>
  </si>
  <si>
    <t>Urban Undivided Reconstruct</t>
  </si>
  <si>
    <t>1d</t>
  </si>
  <si>
    <t>Urban Divided Reconstruct</t>
  </si>
  <si>
    <t>8 - 16</t>
  </si>
  <si>
    <t>1e</t>
  </si>
  <si>
    <t>Urban Divided with Slotted Left Turns Reconstruct</t>
  </si>
  <si>
    <t>10 - 16</t>
  </si>
  <si>
    <t>1f</t>
  </si>
  <si>
    <t>Rural Undivided Rehab</t>
  </si>
  <si>
    <t>*</t>
  </si>
  <si>
    <t>5**</t>
  </si>
  <si>
    <t>4 - 12</t>
  </si>
  <si>
    <t>*I have no experience with this so still unclear what needs to be done with this.</t>
  </si>
  <si>
    <t>**Assuming cross sections are required.</t>
  </si>
  <si>
    <t>1g</t>
  </si>
  <si>
    <t>Rural Divided Rehab</t>
  </si>
  <si>
    <t>7**</t>
  </si>
  <si>
    <t>6 - 16</t>
  </si>
  <si>
    <t>1h</t>
  </si>
  <si>
    <t>Urban Undivided Rehab</t>
  </si>
  <si>
    <t>If we don't have cross sections, we don't deliver models, some urban rehab projects might require models, many won't.    It is assumed that cross sections/models would not be required.</t>
  </si>
  <si>
    <t>1i</t>
  </si>
  <si>
    <t>Urban Divided Rehab</t>
  </si>
  <si>
    <t>1j</t>
  </si>
  <si>
    <t>Urban Divided with Slotted Left Turns Rehab</t>
  </si>
  <si>
    <t>0*</t>
  </si>
  <si>
    <t>4**</t>
  </si>
  <si>
    <t xml:space="preserve">*Assuming no cross sections are required. </t>
  </si>
  <si>
    <t>**Additional hours for projects retrofitting median to slotted lefts with no median.</t>
  </si>
  <si>
    <t>Intersection pavement and curb return modeling (lane profiles, curb profile, and proper target assignments)</t>
  </si>
  <si>
    <t>To create an accurate roadway model, the intersections must also be modeled.  Other benefits may include, but are not limited to, better definition of intersection sight triangles, more accurate slope interecepts, improved drainage designs.  2D design did not model the intersection other than what the intersection looked like at stations of interest.</t>
  </si>
  <si>
    <t>2a</t>
  </si>
  <si>
    <t>Undivided/Undivided 3 Leg</t>
  </si>
  <si>
    <t>intersections</t>
  </si>
  <si>
    <t>2 - 3</t>
  </si>
  <si>
    <t>assumed horizontal geometry is already created for 2D design, and ready to data reference for corridor targeting.  No need to create horizontal target objects.</t>
  </si>
  <si>
    <t>2b</t>
  </si>
  <si>
    <t>Undivided/Undivided 4 Leg</t>
  </si>
  <si>
    <t>4 - 5</t>
  </si>
  <si>
    <t>2c</t>
  </si>
  <si>
    <t>Undivided/Divided 3 Leg</t>
  </si>
  <si>
    <t>2d</t>
  </si>
  <si>
    <t>Undivided/Divided 4 Leg</t>
  </si>
  <si>
    <t>2e</t>
  </si>
  <si>
    <t>Divided/Divided 3 Leg</t>
  </si>
  <si>
    <t>4 - 6</t>
  </si>
  <si>
    <t>2f</t>
  </si>
  <si>
    <t>Divided/Divided 4 Leg</t>
  </si>
  <si>
    <t>6 - 8</t>
  </si>
  <si>
    <t>2g</t>
  </si>
  <si>
    <t>Roundabout - Single Lane</t>
  </si>
  <si>
    <t>18 - 24</t>
  </si>
  <si>
    <t>24 - 30</t>
  </si>
  <si>
    <t>2h</t>
  </si>
  <si>
    <t>Roundabout - Complex or with Bypass Lanes</t>
  </si>
  <si>
    <t>24 - 36</t>
  </si>
  <si>
    <t>36 - 40</t>
  </si>
  <si>
    <t>temporary roadway design</t>
  </si>
  <si>
    <t>The contactors want these temporary surfaces for things like widenings, median cross overs, and temporary bypasses.  Estimate this effort like any other roadway.  Add the length of temporary roadways into the appropriate category under item 1.</t>
  </si>
  <si>
    <t xml:space="preserve">Temporary roadways should be included and estimated under item 1.  </t>
  </si>
  <si>
    <t>corridor surface creation</t>
  </si>
  <si>
    <t>in 2D design, the corridor is sufficient with no proposed surfaces needed.  In 3D design the corridor surface definitions take time to create and maintain.</t>
  </si>
  <si>
    <t>corridor surfaces</t>
  </si>
  <si>
    <t>3 - 4</t>
  </si>
  <si>
    <t>assuming boundary maintenance for 4 iterations, per corridor surface, per project</t>
  </si>
  <si>
    <t>Rural intersection grading in the quadrants</t>
  </si>
  <si>
    <t>Ditch grading in the intersection quadrands verifies that impacts, r/w acquisition, drainage, etc are all accounted for.  With 2D design drainage in the quadrants was not modeled and ditches only appeared if there was a cross section at that location.</t>
  </si>
  <si>
    <t>rural 4 quadrand intersections</t>
  </si>
  <si>
    <t>2 - 4</t>
  </si>
  <si>
    <t xml:space="preserve">2 - 8 </t>
  </si>
  <si>
    <t>Longitudinal Curb profile development</t>
  </si>
  <si>
    <t>For longitudinal curb and gutter, the profiles are optional (not a deliverable).  They can help the design assure proper drainage.</t>
  </si>
  <si>
    <t>not extra work</t>
  </si>
  <si>
    <t>This item was revied by the Task Force.  This task is completed with a 2D deliverable.  Considered as incidental to urban corridor item</t>
  </si>
  <si>
    <t>Rural driveways</t>
  </si>
  <si>
    <t>Contractors have expressed their desire to have these in the package.  Also, enables the designers to more accurately determine pipe lengths and ensure constructablility.  2D plans only represented the driveways with a line on the cross sections.</t>
  </si>
  <si>
    <t>7a</t>
  </si>
  <si>
    <t>Simple driveway (grading-based)</t>
  </si>
  <si>
    <t>driveways</t>
  </si>
  <si>
    <t>0.5 - 0.75</t>
  </si>
  <si>
    <t>single iteration creation to driveway design</t>
  </si>
  <si>
    <t>7b</t>
  </si>
  <si>
    <t>Complex driveway (requires alignment, profile, cross section sheets)</t>
  </si>
  <si>
    <t>1 - 2</t>
  </si>
  <si>
    <t>Pond and drainage swale grading objects and surface refinements</t>
  </si>
  <si>
    <t xml:space="preserve">Areas not directly connected to the roadway corridor. </t>
  </si>
  <si>
    <t>3D design of these areas is not thought to increase time over a 2D workflow.  May be a time savings.</t>
  </si>
  <si>
    <t>Beam guard grading</t>
  </si>
  <si>
    <t>It is essential that EATs are built properly.  Therefore, modeling these locations should receive additional effort to assure they fit the site conditions.  2D design only required cross sections at posts 1, 5, 9, and at even stations.</t>
  </si>
  <si>
    <t>EATs</t>
  </si>
  <si>
    <t>1 +/-</t>
  </si>
  <si>
    <t>n/a</t>
  </si>
  <si>
    <t>Retaining Wall grading</t>
  </si>
  <si>
    <t>Earthwork transitions at the wall ends should be modeled.  Structure designers sometime ask for more details at the wall ends so they can determine where the end of wall should be.  Design task force discussion indicated the length of the wall is not a factor.  It is modeling the transitional areas at the ends of the walls that generate extra work in 3D design.  2D design only required cross sections at even stations and sometimes at the wall beginning and end.</t>
  </si>
  <si>
    <t>wall ends</t>
  </si>
  <si>
    <t>typically two ends per wall unless the wall is connected to an abutment</t>
  </si>
  <si>
    <t>Bridges and Wingwalls</t>
  </si>
  <si>
    <t>To properly capture grading work in area of abutments.  This work consists of the cone of earthwork around the abutments.  Note:  Design task force discussion indicated extra modeling effort is not needed for box culverts.</t>
  </si>
  <si>
    <t>abutments</t>
  </si>
  <si>
    <t>Curb Ramps</t>
  </si>
  <si>
    <t>Due to the potential liability of non-ADA-compliant curb ramps, the additional design effort is needed.  Further more, having these models available to the contractor can help ensure they are constructed properly.  Upcoming design standards may introduce further details on what is required.  2D design did not accurately model curb ramps.</t>
  </si>
  <si>
    <t>curb ramps</t>
  </si>
  <si>
    <t>Includes TOP and DATUM surfaces</t>
  </si>
  <si>
    <t>EBS</t>
  </si>
  <si>
    <r>
      <t xml:space="preserve">This is designed excavation below subgrade, typically a known depth and the surface is useful.  </t>
    </r>
    <r>
      <rPr>
        <u/>
        <sz val="10"/>
        <rFont val="Arial"/>
        <family val="2"/>
      </rPr>
      <t>Transition in and out would be the extra work element.</t>
    </r>
    <r>
      <rPr>
        <sz val="10"/>
        <rFont val="Arial"/>
        <family val="2"/>
      </rPr>
      <t xml:space="preserve"> 2D design did not represent the transitions in and out of the excavations.</t>
    </r>
  </si>
  <si>
    <t>occurances</t>
  </si>
  <si>
    <t>0.5 - 8</t>
  </si>
  <si>
    <t>range of effort for ebs can vary considerably given the size of the ebs area to consider.  Simple cut/fill transitions will be on the low end of the scale, extended ebs areas covering significant distance along the roadway will require designer's attention through multiple corridor regions, affecting multiple assembly designs.  It is an extra effort item, but difficult to predict the extent of EBS throughout the project at the early stages, so difficult to estimate</t>
  </si>
  <si>
    <t>Pavement surface model creation</t>
  </si>
  <si>
    <t>AMG for pavements technology is used elsewhere within the US, and is expected to be used in Wisconsin at some point in the not-too-distant future.</t>
  </si>
  <si>
    <t>corridors</t>
  </si>
  <si>
    <t>1 - 3</t>
  </si>
  <si>
    <t>Does not inlude shoulder pavement.  Includes surface boundary and intersection pavement</t>
  </si>
  <si>
    <t>Pavement Grades</t>
  </si>
  <si>
    <t>Pavement grades are still needed in the plan.  The grades are now a byproduct of the surfaces.  Plans production time is reduced using surfaces to automate elevations, but engineering time and QC time remains the same.</t>
  </si>
  <si>
    <t>plan sheets</t>
  </si>
  <si>
    <t>-0.25</t>
  </si>
  <si>
    <t>Negative value listed means a time savings.</t>
  </si>
  <si>
    <t>not a requirement of the 3D surface model.</t>
  </si>
  <si>
    <t>General refinement surface cleanup</t>
  </si>
  <si>
    <t>This work consists of surface edits such as filling in holes, deleting extra triangles, etc.</t>
  </si>
  <si>
    <t>refinement surface-miles</t>
  </si>
  <si>
    <t>model quality control</t>
  </si>
  <si>
    <t>Models must be consistent with plans.  Breaklines must be consistent with surfaces.  Model errors will cause construction problems. The focus should be on synchronization of model data with plan sheets and also on overall accuracy of the surfaces.  This process will not include QC of the roadway design, those practices are previously established for each organization. WisDOT QC process consists of 4 steps:  1) Confirm corridor surfaces are defined by corridor feature lines, not corridor links.  2) Confirm refinement surfaces are used to generate section views for plan sheet development.  3) Visually inspect each surface model, looking for abnormalities such as:  spikes, waterfalls, vertical link triangulation issues, choppy rippled surface construction.</t>
  </si>
  <si>
    <t>0.25 - 0.5</t>
  </si>
  <si>
    <t>Extract breaklines from refinement surface sources</t>
  </si>
  <si>
    <t>Need to include the breaklines within gradings area and feature lines added to refinement surfaces as breaklines.</t>
  </si>
  <si>
    <t>18a</t>
  </si>
  <si>
    <t>Grading area where surface triangles are delivered as breaklines.  Example:  Rural Driveways and Curb Ramps</t>
  </si>
  <si>
    <t>surfaces</t>
  </si>
  <si>
    <t>all objects in a single dwg file, export to acad, explode, export to acad or copy</t>
  </si>
  <si>
    <t>18b</t>
  </si>
  <si>
    <t>Grading area where true breaklines are delivered.  Example:  Ponds</t>
  </si>
  <si>
    <t>saveas-explode-exportacad or copy</t>
  </si>
  <si>
    <t>18c</t>
  </si>
  <si>
    <t>Urban driveways that need additional design consideration because of significant changes in grade for TOP and DATUM breaklines</t>
  </si>
  <si>
    <t>deep cut, high fill, significant terrain change driveways - those that are designed in the corridor will have breaklines from corridor</t>
  </si>
  <si>
    <t>18d</t>
  </si>
  <si>
    <t>Breaklines added directly to the TOP and DATUM refinement surfaces</t>
  </si>
  <si>
    <t>refinement surfaces</t>
  </si>
  <si>
    <t>don't forget some feature lines may need to be weeded out</t>
  </si>
  <si>
    <t>3D Surface Model Delivery Files</t>
  </si>
  <si>
    <t>This is the package of files delivered to the contractor</t>
  </si>
  <si>
    <t>19a</t>
  </si>
  <si>
    <t>Surfaces:</t>
  </si>
  <si>
    <t>The 3D surface is required.  The surface can be utilized by the contract directly for AMG, or be used to communicated design intent.</t>
  </si>
  <si>
    <t>19b</t>
  </si>
  <si>
    <t>Longitudinal Breaklines (Base and Subbase):</t>
  </si>
  <si>
    <t>Extract longituinal breaklines from corridor sources.  Contractors desire the surface building blocks, not necessarily the surfaces.  This gives them the flexibility to manipulate the model to fit their own workflows.  Base and subbase surfaces have been separated because the task is less complex.</t>
  </si>
  <si>
    <t>0.5*</t>
  </si>
  <si>
    <t>*Do not forget about Quality Control.  Project complexity plays a part.</t>
  </si>
  <si>
    <t>19c</t>
  </si>
  <si>
    <t>Longitudinal Breaklines (Top and Datum):</t>
  </si>
  <si>
    <t>Extract longituinal breaklines from corridor sources.  Add in breaklines from non corridor sources captured in task 18.  Contractors desire the surface building blocks, not necessarily the surfaces.  This gives them the flexibility to manipulate the model to fit their own workflows.</t>
  </si>
  <si>
    <t>19d</t>
  </si>
  <si>
    <t>Alignment and Profile documents:</t>
  </si>
  <si>
    <t>Alignments and profiles are delivered with current workflow.  No extra work.</t>
  </si>
  <si>
    <t>19e</t>
  </si>
  <si>
    <t>Surface Boundaries:</t>
  </si>
  <si>
    <t>Surface boundaries are required to remove external triangulation.</t>
  </si>
  <si>
    <t>19f</t>
  </si>
  <si>
    <t>Superelevation documents:</t>
  </si>
  <si>
    <t>Superelevation data is delivered with current workflow.  No extra work.</t>
  </si>
  <si>
    <t>19g</t>
  </si>
  <si>
    <t>Right of Way:</t>
  </si>
  <si>
    <t>Right of Way data is delivered with current workflow.  No extra work.</t>
  </si>
  <si>
    <t>19h</t>
  </si>
  <si>
    <t>Proposed Roadway Features:</t>
  </si>
  <si>
    <t>This a dwg file containing all of the proposed edglines (what is normally shown on the plan sheets).</t>
  </si>
  <si>
    <t>design model packages</t>
  </si>
  <si>
    <t>19i</t>
  </si>
  <si>
    <t>Existing Mapping:</t>
  </si>
  <si>
    <t>Mapping files are delivered with current workflow.  No extra work.</t>
  </si>
  <si>
    <t>19j</t>
  </si>
  <si>
    <t>Metadata document:</t>
  </si>
  <si>
    <t>Documentation of package contents</t>
  </si>
  <si>
    <t>TOTALS =</t>
  </si>
  <si>
    <t>hours</t>
  </si>
  <si>
    <t>Assumptions</t>
  </si>
  <si>
    <t xml:space="preserve">-Comparing 2d designed in C3D vs 3d designed in C3D </t>
  </si>
  <si>
    <t>-Experienced designer</t>
  </si>
  <si>
    <t>-Experienced C3D user</t>
  </si>
  <si>
    <t>-Corridor length = 1.5 mile</t>
  </si>
  <si>
    <t>-Interchanges = diamond with 6 corridors</t>
  </si>
  <si>
    <t>-Estimates reflect a single design iteration</t>
  </si>
  <si>
    <t>0.75-1</t>
  </si>
  <si>
    <t>0.25 - 0.5*</t>
  </si>
  <si>
    <t>*For QC review, I also include:
1.       Check for crossing or duplicate breaklines
2.       Confirm that the appropriate breaklines are included with their respective surface models
3.       Check that the proper frequency spacing has been used
4.       Documentation, correspondence, and comment forms to complete the review/designer response/confirm &amp; backcheck that comments have been addressed.</t>
  </si>
  <si>
    <t>Y</t>
  </si>
  <si>
    <t>N</t>
  </si>
  <si>
    <t>*MDU  Opinion on whether this work adds engineering detail to design (Y or N)</t>
  </si>
  <si>
    <t>*See Designer Task Force Report, Extra Work Element Characteristics section</t>
  </si>
  <si>
    <t>3*</t>
  </si>
  <si>
    <t>6*</t>
  </si>
  <si>
    <t>Single iteration of developing curb profiles that work and then design corridor. Extra work compared to 2d is the added Region/baseline structure and added density of sections to be built into the corridor, and also the added detail built into the vertical geometry that may have been accomplished by adding spot elevations to a detail sheet in the 2D workflow.             *Estimator indicated he had no experience doing this work.</t>
  </si>
  <si>
    <t>*Estimator indicated he had no experience doing this work.</t>
  </si>
  <si>
    <t>741 - Prelim Design</t>
  </si>
  <si>
    <t>794 - PS&amp;E</t>
  </si>
  <si>
    <t>742 - Final Design</t>
  </si>
  <si>
    <t>WisDOT Activity Codes (% of task work in each)</t>
  </si>
  <si>
    <t>Designer Task Force Summary report version 1.0 , 8-19-14</t>
  </si>
</sst>
</file>

<file path=xl/styles.xml><?xml version="1.0" encoding="utf-8"?>
<styleSheet xmlns="http://schemas.openxmlformats.org/spreadsheetml/2006/main">
  <fonts count="6">
    <font>
      <sz val="10"/>
      <name val="Arial"/>
    </font>
    <font>
      <sz val="10"/>
      <name val="Arial"/>
      <family val="2"/>
    </font>
    <font>
      <b/>
      <sz val="10"/>
      <name val="Arial"/>
      <family val="2"/>
    </font>
    <font>
      <sz val="11"/>
      <name val="Calibri"/>
      <family val="2"/>
    </font>
    <font>
      <u/>
      <sz val="10"/>
      <name val="Arial"/>
      <family val="2"/>
    </font>
    <font>
      <i/>
      <sz val="10"/>
      <name val="Arial"/>
      <family val="2"/>
    </font>
  </fonts>
  <fills count="4">
    <fill>
      <patternFill patternType="none"/>
    </fill>
    <fill>
      <patternFill patternType="gray125"/>
    </fill>
    <fill>
      <patternFill patternType="solid">
        <fgColor theme="2"/>
        <bgColor indexed="64"/>
      </patternFill>
    </fill>
    <fill>
      <patternFill patternType="solid">
        <fgColor theme="1" tint="0.49998474074526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4">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vertical="center"/>
    </xf>
    <xf numFmtId="0" fontId="1" fillId="0" borderId="0" xfId="0" applyFont="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0" borderId="0" xfId="0" applyFont="1" applyBorder="1" applyAlignment="1">
      <alignment vertical="center"/>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2" xfId="0" applyFont="1" applyFill="1" applyBorder="1" applyAlignment="1">
      <alignment horizontal="center" vertical="center"/>
    </xf>
    <xf numFmtId="0" fontId="1" fillId="2" borderId="12" xfId="0" applyFont="1" applyFill="1" applyBorder="1" applyAlignment="1">
      <alignment horizontal="right" vertical="center"/>
    </xf>
    <xf numFmtId="0" fontId="1" fillId="2" borderId="12" xfId="0" applyFont="1" applyFill="1" applyBorder="1" applyAlignment="1">
      <alignment horizontal="left" vertical="center"/>
    </xf>
    <xf numFmtId="0" fontId="1" fillId="2" borderId="13" xfId="0" applyFont="1" applyFill="1" applyBorder="1" applyAlignment="1">
      <alignment horizontal="center" vertical="center"/>
    </xf>
    <xf numFmtId="0" fontId="1" fillId="2" borderId="12"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wrapText="1"/>
    </xf>
    <xf numFmtId="0" fontId="1" fillId="2" borderId="17" xfId="0" applyFont="1" applyFill="1" applyBorder="1" applyAlignment="1">
      <alignment vertical="center" wrapText="1"/>
    </xf>
    <xf numFmtId="0" fontId="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2" borderId="16" xfId="0" applyFont="1" applyFill="1" applyBorder="1" applyAlignment="1">
      <alignment horizontal="right" vertical="center" wrapText="1"/>
    </xf>
    <xf numFmtId="0" fontId="1" fillId="2" borderId="16" xfId="0" applyFont="1" applyFill="1" applyBorder="1" applyAlignment="1">
      <alignment horizontal="left" vertical="center" wrapText="1"/>
    </xf>
    <xf numFmtId="0" fontId="1" fillId="0" borderId="17" xfId="0" applyFont="1" applyBorder="1" applyAlignment="1">
      <alignment horizontal="center" vertical="center" wrapText="1"/>
    </xf>
    <xf numFmtId="0" fontId="3" fillId="2" borderId="16" xfId="0" applyFont="1" applyFill="1" applyBorder="1" applyAlignment="1">
      <alignment horizontal="center" vertical="center" wrapText="1"/>
    </xf>
    <xf numFmtId="16" fontId="1" fillId="2" borderId="16" xfId="0" quotePrefix="1" applyNumberFormat="1" applyFont="1" applyFill="1" applyBorder="1" applyAlignment="1">
      <alignment horizontal="center" vertical="center" wrapText="1"/>
    </xf>
    <xf numFmtId="0" fontId="1" fillId="2" borderId="18" xfId="0" applyFont="1" applyFill="1" applyBorder="1" applyAlignment="1">
      <alignment vertical="center"/>
    </xf>
    <xf numFmtId="0" fontId="1" fillId="2" borderId="16" xfId="0" quotePrefix="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3"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2" borderId="12" xfId="0" applyFont="1" applyFill="1" applyBorder="1" applyAlignment="1">
      <alignment horizontal="center" vertical="center" wrapText="1"/>
    </xf>
    <xf numFmtId="0" fontId="1" fillId="2" borderId="12" xfId="0" quotePrefix="1" applyFont="1" applyFill="1" applyBorder="1" applyAlignment="1">
      <alignment horizontal="center" vertical="center" wrapText="1"/>
    </xf>
    <xf numFmtId="0" fontId="1" fillId="2" borderId="14" xfId="0" applyFont="1" applyFill="1" applyBorder="1" applyAlignment="1">
      <alignment vertical="center" wrapText="1"/>
    </xf>
    <xf numFmtId="0" fontId="1" fillId="2" borderId="23" xfId="0" applyFont="1" applyFill="1" applyBorder="1" applyAlignment="1">
      <alignment vertical="center" wrapText="1"/>
    </xf>
    <xf numFmtId="0" fontId="1" fillId="2" borderId="13" xfId="0" applyFont="1" applyFill="1" applyBorder="1" applyAlignment="1">
      <alignment horizontal="left" vertical="center" wrapText="1"/>
    </xf>
    <xf numFmtId="0" fontId="1" fillId="2" borderId="12" xfId="0" quotePrefix="1" applyFont="1" applyFill="1" applyBorder="1" applyAlignment="1">
      <alignment horizontal="right" vertical="center" wrapText="1"/>
    </xf>
    <xf numFmtId="0" fontId="1" fillId="2" borderId="12" xfId="0" quotePrefix="1" applyFont="1" applyFill="1" applyBorder="1" applyAlignment="1">
      <alignment horizontal="left" vertical="center" wrapText="1"/>
    </xf>
    <xf numFmtId="0" fontId="1" fillId="2" borderId="17" xfId="0" quotePrefix="1" applyFont="1" applyFill="1" applyBorder="1" applyAlignment="1">
      <alignment horizontal="center" vertical="center" wrapText="1"/>
    </xf>
    <xf numFmtId="0" fontId="1" fillId="2" borderId="13" xfId="0" quotePrefix="1"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6" xfId="0" applyFont="1" applyFill="1" applyBorder="1" applyAlignment="1">
      <alignment vertical="center" wrapText="1"/>
    </xf>
    <xf numFmtId="0" fontId="1" fillId="3" borderId="17" xfId="0" applyFont="1" applyFill="1" applyBorder="1" applyAlignment="1">
      <alignment vertical="center" wrapText="1"/>
    </xf>
    <xf numFmtId="0" fontId="1" fillId="3" borderId="16" xfId="0" applyFont="1" applyFill="1" applyBorder="1" applyAlignment="1">
      <alignment horizontal="center" vertical="center" wrapText="1"/>
    </xf>
    <xf numFmtId="0" fontId="1" fillId="3" borderId="16" xfId="0" applyFont="1" applyFill="1" applyBorder="1" applyAlignment="1">
      <alignment horizontal="right"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3" borderId="18" xfId="0" applyFont="1" applyFill="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horizontal="right" vertical="center"/>
    </xf>
    <xf numFmtId="0" fontId="1" fillId="2" borderId="16"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16" xfId="0" applyFont="1" applyFill="1" applyBorder="1" applyAlignment="1">
      <alignment vertical="center"/>
    </xf>
    <xf numFmtId="0" fontId="1" fillId="2" borderId="18" xfId="0" applyFont="1" applyFill="1" applyBorder="1" applyAlignment="1">
      <alignment vertical="center" wrapText="1"/>
    </xf>
    <xf numFmtId="0" fontId="1" fillId="0" borderId="0" xfId="0" applyFont="1" applyBorder="1" applyAlignment="1">
      <alignment vertical="center" wrapText="1"/>
    </xf>
    <xf numFmtId="0" fontId="1" fillId="3" borderId="16" xfId="0" applyFont="1" applyFill="1" applyBorder="1" applyAlignment="1">
      <alignment horizontal="center" vertical="center"/>
    </xf>
    <xf numFmtId="0" fontId="1" fillId="2" borderId="12" xfId="0" applyFont="1" applyFill="1" applyBorder="1" applyAlignment="1">
      <alignment horizontal="righ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6" xfId="0" quotePrefix="1" applyFont="1" applyFill="1" applyBorder="1" applyAlignment="1">
      <alignment horizontal="center" vertical="center"/>
    </xf>
    <xf numFmtId="16" fontId="1" fillId="2" borderId="16" xfId="0" quotePrefix="1" applyNumberFormat="1"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vertical="center" wrapText="1"/>
    </xf>
    <xf numFmtId="0" fontId="1" fillId="3" borderId="13" xfId="0" applyFont="1" applyFill="1" applyBorder="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righ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4" xfId="0" applyFont="1" applyFill="1" applyBorder="1" applyAlignment="1">
      <alignment vertical="center"/>
    </xf>
    <xf numFmtId="0" fontId="1" fillId="3" borderId="16" xfId="0" quotePrefix="1" applyFont="1" applyFill="1" applyBorder="1" applyAlignment="1">
      <alignment horizontal="center" vertical="center" wrapText="1"/>
    </xf>
    <xf numFmtId="0" fontId="1" fillId="0" borderId="19" xfId="0" applyFont="1" applyBorder="1" applyAlignment="1">
      <alignment horizontal="center" vertical="center"/>
    </xf>
    <xf numFmtId="0" fontId="1" fillId="0" borderId="0" xfId="0" applyFont="1" applyFill="1" applyBorder="1" applyAlignment="1">
      <alignment vertical="center" wrapText="1"/>
    </xf>
    <xf numFmtId="0" fontId="1" fillId="0" borderId="20"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xf>
    <xf numFmtId="0" fontId="1" fillId="0" borderId="23" xfId="0" applyFont="1" applyBorder="1" applyAlignment="1">
      <alignment vertical="center"/>
    </xf>
    <xf numFmtId="0" fontId="1" fillId="0" borderId="20" xfId="0" applyFont="1" applyBorder="1" applyAlignment="1">
      <alignment vertical="center" wrapText="1"/>
    </xf>
    <xf numFmtId="0" fontId="1" fillId="2" borderId="14" xfId="0" applyFont="1" applyFill="1" applyBorder="1" applyAlignment="1">
      <alignment horizontal="left" vertical="center" wrapText="1"/>
    </xf>
    <xf numFmtId="0" fontId="1" fillId="3" borderId="12" xfId="0" quotePrefix="1" applyFont="1" applyFill="1" applyBorder="1" applyAlignment="1">
      <alignment horizontal="center" vertical="center" wrapText="1"/>
    </xf>
    <xf numFmtId="0" fontId="1" fillId="0" borderId="12" xfId="0" applyFont="1" applyFill="1" applyBorder="1" applyAlignment="1">
      <alignment vertical="center"/>
    </xf>
    <xf numFmtId="0" fontId="1" fillId="2"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16" fontId="1" fillId="2" borderId="12" xfId="0" quotePrefix="1" applyNumberFormat="1" applyFont="1" applyFill="1" applyBorder="1" applyAlignment="1">
      <alignment horizontal="center" vertical="center" wrapText="1"/>
    </xf>
    <xf numFmtId="0" fontId="1" fillId="3" borderId="14" xfId="0" applyFont="1" applyFill="1" applyBorder="1" applyAlignment="1">
      <alignment vertical="center" wrapText="1"/>
    </xf>
    <xf numFmtId="0" fontId="1" fillId="3" borderId="16" xfId="0" quotePrefix="1" applyFont="1" applyFill="1" applyBorder="1" applyAlignment="1">
      <alignment horizontal="center" vertical="center"/>
    </xf>
    <xf numFmtId="0" fontId="1" fillId="3" borderId="18" xfId="0" applyFont="1" applyFill="1" applyBorder="1" applyAlignment="1">
      <alignment vertical="center" wrapText="1"/>
    </xf>
    <xf numFmtId="0" fontId="1" fillId="0" borderId="17" xfId="0" applyFont="1" applyFill="1" applyBorder="1" applyAlignment="1">
      <alignment horizontal="center" vertical="center" wrapText="1"/>
    </xf>
    <xf numFmtId="0" fontId="1" fillId="3" borderId="16" xfId="0" applyFont="1" applyFill="1" applyBorder="1" applyAlignment="1">
      <alignment vertical="center"/>
    </xf>
    <xf numFmtId="0" fontId="1" fillId="2" borderId="24" xfId="0" applyFont="1" applyFill="1" applyBorder="1" applyAlignment="1">
      <alignment horizontal="center" vertical="center"/>
    </xf>
    <xf numFmtId="0" fontId="1" fillId="2" borderId="4" xfId="0" applyFont="1" applyFill="1" applyBorder="1" applyAlignment="1">
      <alignment vertical="center" wrapText="1"/>
    </xf>
    <xf numFmtId="0" fontId="1" fillId="2" borderId="25" xfId="0" applyFont="1" applyFill="1" applyBorder="1" applyAlignment="1">
      <alignment vertical="center" wrapText="1"/>
    </xf>
    <xf numFmtId="0" fontId="1" fillId="2" borderId="4" xfId="0" applyFont="1" applyFill="1" applyBorder="1" applyAlignment="1">
      <alignment horizontal="center" vertical="center"/>
    </xf>
    <xf numFmtId="0" fontId="1" fillId="2" borderId="4" xfId="0" applyFont="1" applyFill="1" applyBorder="1" applyAlignment="1">
      <alignment horizontal="right" vertical="center"/>
    </xf>
    <xf numFmtId="0" fontId="1" fillId="2" borderId="4" xfId="0" applyFont="1" applyFill="1" applyBorder="1" applyAlignment="1">
      <alignment horizontal="left" vertical="center"/>
    </xf>
    <xf numFmtId="0" fontId="1" fillId="2" borderId="25" xfId="0" applyFont="1" applyFill="1" applyBorder="1" applyAlignment="1">
      <alignment horizontal="center" vertical="center"/>
    </xf>
    <xf numFmtId="0" fontId="1" fillId="2" borderId="4" xfId="0" applyFont="1" applyFill="1" applyBorder="1" applyAlignment="1">
      <alignment vertical="center"/>
    </xf>
    <xf numFmtId="0" fontId="1" fillId="2" borderId="26" xfId="0" applyFont="1" applyFill="1" applyBorder="1" applyAlignment="1">
      <alignment vertical="center"/>
    </xf>
    <xf numFmtId="0" fontId="1" fillId="0" borderId="0" xfId="0" quotePrefix="1" applyFont="1" applyBorder="1" applyAlignment="1">
      <alignment horizontal="left" vertical="center" wrapText="1"/>
    </xf>
    <xf numFmtId="0" fontId="1" fillId="3" borderId="19" xfId="0" applyFont="1" applyFill="1" applyBorder="1" applyAlignment="1">
      <alignment horizontal="center" vertical="center"/>
    </xf>
    <xf numFmtId="0" fontId="1" fillId="3" borderId="0" xfId="0" applyFont="1" applyFill="1" applyBorder="1" applyAlignment="1">
      <alignment vertical="center" wrapText="1"/>
    </xf>
    <xf numFmtId="0" fontId="1" fillId="3" borderId="20"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1" fillId="3" borderId="0" xfId="0" applyFont="1" applyFill="1" applyBorder="1" applyAlignment="1">
      <alignment horizontal="left"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vertical="center"/>
    </xf>
    <xf numFmtId="0" fontId="1" fillId="2" borderId="17" xfId="0" applyFont="1" applyFill="1" applyBorder="1" applyAlignment="1">
      <alignment vertical="center"/>
    </xf>
    <xf numFmtId="0" fontId="5" fillId="2" borderId="16" xfId="0" applyFont="1" applyFill="1" applyBorder="1" applyAlignment="1">
      <alignment horizontal="right" vertical="center" wrapText="1"/>
    </xf>
    <xf numFmtId="0" fontId="1" fillId="2" borderId="27" xfId="0" applyFont="1" applyFill="1" applyBorder="1" applyAlignment="1">
      <alignment horizontal="center" vertical="center"/>
    </xf>
    <xf numFmtId="0" fontId="5" fillId="2" borderId="9" xfId="0" applyFont="1" applyFill="1" applyBorder="1" applyAlignment="1">
      <alignment horizontal="right" vertical="center" wrapText="1"/>
    </xf>
    <xf numFmtId="0" fontId="1" fillId="2" borderId="28" xfId="0" applyFont="1" applyFill="1" applyBorder="1" applyAlignment="1">
      <alignment vertical="center" wrapText="1"/>
    </xf>
    <xf numFmtId="0" fontId="1" fillId="0" borderId="9"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1" fillId="2" borderId="9" xfId="0" quotePrefix="1"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0" borderId="28" xfId="0" applyFont="1" applyBorder="1" applyAlignment="1">
      <alignment horizontal="center" vertical="center" wrapText="1"/>
    </xf>
    <xf numFmtId="0" fontId="1" fillId="2" borderId="9" xfId="0" applyFont="1" applyFill="1" applyBorder="1" applyAlignment="1">
      <alignment horizontal="center" vertical="center"/>
    </xf>
    <xf numFmtId="0" fontId="1" fillId="2" borderId="29" xfId="0" applyFont="1" applyFill="1" applyBorder="1" applyAlignment="1">
      <alignment vertical="center"/>
    </xf>
    <xf numFmtId="0" fontId="1" fillId="3" borderId="0" xfId="0" applyNumberFormat="1" applyFont="1" applyFill="1" applyBorder="1" applyAlignment="1">
      <alignment horizontal="right" vertical="center" wrapText="1"/>
    </xf>
    <xf numFmtId="0" fontId="1" fillId="3" borderId="0" xfId="0" applyNumberFormat="1" applyFont="1" applyFill="1" applyBorder="1" applyAlignment="1">
      <alignment horizontal="left" vertical="center" wrapText="1"/>
    </xf>
    <xf numFmtId="0" fontId="1" fillId="2" borderId="9" xfId="0" applyFont="1" applyFill="1" applyBorder="1" applyAlignment="1">
      <alignment vertical="center" wrapText="1"/>
    </xf>
    <xf numFmtId="0" fontId="2" fillId="2" borderId="9" xfId="0" applyFont="1" applyFill="1" applyBorder="1" applyAlignment="1">
      <alignment horizontal="center" vertical="center" wrapText="1"/>
    </xf>
    <xf numFmtId="0" fontId="1" fillId="2" borderId="9" xfId="0" applyNumberFormat="1" applyFont="1" applyFill="1" applyBorder="1" applyAlignment="1">
      <alignment horizontal="right" vertical="center" wrapText="1"/>
    </xf>
    <xf numFmtId="0" fontId="1" fillId="2" borderId="9" xfId="0" applyNumberFormat="1" applyFont="1" applyFill="1" applyBorder="1" applyAlignment="1">
      <alignment horizontal="left" vertical="center" wrapText="1"/>
    </xf>
    <xf numFmtId="1" fontId="2" fillId="2" borderId="9" xfId="0" applyNumberFormat="1"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0" borderId="0" xfId="0" applyFont="1" applyBorder="1" applyAlignment="1">
      <alignment vertical="center" wrapText="1"/>
    </xf>
    <xf numFmtId="0" fontId="1" fillId="0" borderId="0" xfId="0" quotePrefix="1"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2" borderId="1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2" xfId="0" applyFont="1" applyFill="1" applyBorder="1" applyAlignment="1">
      <alignment horizontal="center" vertical="center"/>
    </xf>
    <xf numFmtId="0" fontId="1" fillId="0" borderId="35" xfId="0" applyFont="1" applyBorder="1" applyAlignment="1">
      <alignment horizontal="center" vertical="center"/>
    </xf>
    <xf numFmtId="0" fontId="1" fillId="2" borderId="36" xfId="0" applyFont="1" applyFill="1" applyBorder="1" applyAlignment="1">
      <alignment horizontal="center" vertical="center"/>
    </xf>
    <xf numFmtId="0" fontId="1" fillId="3" borderId="35"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16" xfId="0" applyFont="1" applyFill="1" applyBorder="1" applyAlignment="1">
      <alignment horizontal="center" vertical="center" wrapText="1"/>
    </xf>
    <xf numFmtId="0" fontId="2" fillId="0" borderId="38" xfId="0" applyFont="1" applyBorder="1" applyAlignment="1">
      <alignment vertical="center" wrapText="1"/>
    </xf>
    <xf numFmtId="0" fontId="1" fillId="0" borderId="36" xfId="0" applyFont="1" applyBorder="1" applyAlignment="1">
      <alignment vertical="center"/>
    </xf>
    <xf numFmtId="0" fontId="1" fillId="0" borderId="33" xfId="0" applyFont="1" applyBorder="1" applyAlignment="1">
      <alignment vertical="center"/>
    </xf>
    <xf numFmtId="0" fontId="1" fillId="0" borderId="33" xfId="0" applyFont="1" applyFill="1" applyBorder="1" applyAlignment="1">
      <alignment vertical="center"/>
    </xf>
    <xf numFmtId="0" fontId="1" fillId="0" borderId="37" xfId="0" applyFont="1" applyBorder="1" applyAlignment="1">
      <alignment vertical="center"/>
    </xf>
    <xf numFmtId="0" fontId="1" fillId="0" borderId="36" xfId="0" applyNumberFormat="1" applyFont="1" applyBorder="1" applyAlignment="1">
      <alignment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2" borderId="0" xfId="0" quotePrefix="1" applyFont="1" applyFill="1" applyBorder="1" applyAlignment="1">
      <alignment horizontal="center" vertical="center" wrapText="1"/>
    </xf>
    <xf numFmtId="0" fontId="1" fillId="2" borderId="12" xfId="0" quotePrefix="1"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2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2" borderId="21" xfId="0" quotePrefix="1" applyFont="1" applyFill="1" applyBorder="1" applyAlignment="1">
      <alignment horizontal="center" vertical="center" wrapText="1"/>
    </xf>
    <xf numFmtId="0" fontId="1" fillId="2" borderId="2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1" fillId="2" borderId="21" xfId="0" applyFont="1" applyFill="1" applyBorder="1" applyAlignment="1">
      <alignment horizontal="right" vertical="center" wrapText="1"/>
    </xf>
    <xf numFmtId="0" fontId="1" fillId="2" borderId="12" xfId="0" applyFont="1" applyFill="1" applyBorder="1" applyAlignment="1">
      <alignment horizontal="right"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2" borderId="4" xfId="0" applyFont="1" applyFill="1" applyBorder="1" applyAlignment="1">
      <alignment horizontal="center" wrapText="1"/>
    </xf>
    <xf numFmtId="0" fontId="2" fillId="2" borderId="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tnet/Project%20Management/ESR/ESR%20mini%20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BUD%20FOR%2013%20WEST%20GRAND%20AV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BUD%20STH%2082%20HES%20PROJECT%20MAUST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DBUD%20FOR%2013%20FRIENDSHIP%20TO%20WI%20RAPID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witchboard"/>
      <sheetName val="Data Gathering"/>
      <sheetName val="Soils &amp; Pavement"/>
      <sheetName val="Project Concepts"/>
      <sheetName val="Design Criteria"/>
      <sheetName val="Environmental"/>
      <sheetName val="Maintenance"/>
      <sheetName val="Planning"/>
      <sheetName val="Railroad"/>
      <sheetName val="Real Estate"/>
      <sheetName val="Structures"/>
      <sheetName val="Traffic"/>
      <sheetName val="Utilities"/>
      <sheetName val="Budget Sheet"/>
      <sheetName val="BUDGET SECTION"/>
      <sheetName val="PROJECT SUMMARY"/>
      <sheetName val="PROGRESS"/>
      <sheetName val="District Sched Preferences"/>
      <sheetName val="Mini Schedule Logic"/>
      <sheetName val="Sheet1"/>
      <sheetName val="Sheet3"/>
      <sheetName val="Sheet2"/>
      <sheetName val="SCHEDULE QUESTIONS"/>
      <sheetName val="MSP Map"/>
      <sheetName val="Schedule Wizard"/>
      <sheetName val="Master Task List"/>
      <sheetName val="PROJECT BARCHART"/>
      <sheetName val="Report page"/>
      <sheetName val="Project Database"/>
      <sheetName val="Staffing Split "/>
      <sheetName val="Work Section Breakdown"/>
      <sheetName val="EXPORT DATA PAGE"/>
      <sheetName val="HISTORICAL PROJECT DATABASE"/>
      <sheetName val="Design MH Calcu"/>
      <sheetName val="Wages &amp; LAB &amp; Input Values"/>
      <sheetName val="BaseData"/>
      <sheetName val="Schedule Sheet1"/>
      <sheetName val="Custom Schedule"/>
      <sheetName val="Scop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ARSION PROJECT INDEX"/>
      <sheetName val="SCHEDULE QUESTIONS"/>
      <sheetName val="BUDGET SECTION"/>
      <sheetName val="SCHEDULE SUMMARY"/>
      <sheetName val="PROGRESS"/>
      <sheetName val="Custom Schedule"/>
      <sheetName val="PROJECT BARCHART"/>
      <sheetName val="Project Database"/>
      <sheetName val="District Sched Preferences"/>
      <sheetName val="Wages &amp; LAB &amp; Input Values"/>
      <sheetName val="EXPORT DATA PAGE"/>
      <sheetName val="Sheet1"/>
      <sheetName val="BUDGET SUMMARY"/>
      <sheetName val="COMPARISON"/>
      <sheetName val="BUDSHEL"/>
      <sheetName val="RW"/>
      <sheetName val="EXTRAS"/>
      <sheetName val="PROJECT SCOPING"/>
      <sheetName val="ADMINCOORD"/>
      <sheetName val="PRELIM DESIGN"/>
      <sheetName val="SURVEY"/>
      <sheetName val="FINAL DESIGN"/>
      <sheetName val="PUBLIC INVOLVMENT"/>
      <sheetName val="ENVIRON - AGENCY"/>
      <sheetName val="REPORTS"/>
      <sheetName val="MTGS-CONF."/>
      <sheetName val="UTIL-RR"/>
      <sheetName val="NEGOTIATIONS"/>
      <sheetName val="HAZMAT"/>
      <sheetName val="PS&amp;E COR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ow r="44">
          <cell r="F44">
            <v>24</v>
          </cell>
        </row>
      </sheetData>
      <sheetData sheetId="18"/>
      <sheetData sheetId="19"/>
      <sheetData sheetId="20"/>
      <sheetData sheetId="21"/>
      <sheetData sheetId="22"/>
      <sheetData sheetId="23"/>
      <sheetData sheetId="24">
        <row r="44">
          <cell r="G44">
            <v>51.34</v>
          </cell>
        </row>
      </sheetData>
      <sheetData sheetId="25"/>
      <sheetData sheetId="26"/>
      <sheetData sheetId="27">
        <row r="44">
          <cell r="F44">
            <v>0</v>
          </cell>
        </row>
      </sheetData>
      <sheetData sheetId="28">
        <row r="44">
          <cell r="G44">
            <v>0</v>
          </cell>
        </row>
      </sheetData>
      <sheetData sheetId="29">
        <row r="45">
          <cell r="F45">
            <v>133.49961363636362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ARSION PROJECT INDEX"/>
      <sheetName val="COMPARISON"/>
      <sheetName val="BUDSHEL"/>
      <sheetName val="RW"/>
      <sheetName val="EXTRAS"/>
      <sheetName val="PROJECT SCOPING"/>
      <sheetName val="ADMINCOORD"/>
      <sheetName val="PRELIM DESIGN"/>
      <sheetName val="SURVEY"/>
      <sheetName val="FINAL DESIGN"/>
      <sheetName val="PUBLIC INVOLVMENT"/>
      <sheetName val="ENVIRON - AGENCY"/>
      <sheetName val="REPORTS"/>
      <sheetName val="MTGS-CONF."/>
      <sheetName val="UTIL-RR"/>
      <sheetName val="NEGOTIATIONS"/>
      <sheetName val="HAZMAT"/>
      <sheetName val="PS&amp;E CORREC."/>
      <sheetName val="DATA FOR DELIV.COST.EST"/>
      <sheetName val="BUDGET SUMMARY"/>
    </sheetNames>
    <sheetDataSet>
      <sheetData sheetId="0"/>
      <sheetData sheetId="1"/>
      <sheetData sheetId="2"/>
      <sheetData sheetId="3">
        <row r="44">
          <cell r="F44">
            <v>40</v>
          </cell>
        </row>
      </sheetData>
      <sheetData sheetId="4"/>
      <sheetData sheetId="5">
        <row r="44">
          <cell r="F44">
            <v>24</v>
          </cell>
        </row>
      </sheetData>
      <sheetData sheetId="6">
        <row r="44">
          <cell r="F44">
            <v>7.0129870129870122</v>
          </cell>
        </row>
        <row r="46">
          <cell r="L46">
            <v>7.0129870129870122</v>
          </cell>
        </row>
      </sheetData>
      <sheetData sheetId="7">
        <row r="47">
          <cell r="F47">
            <v>217.73987206823028</v>
          </cell>
        </row>
      </sheetData>
      <sheetData sheetId="8">
        <row r="44">
          <cell r="F44">
            <v>40</v>
          </cell>
        </row>
      </sheetData>
      <sheetData sheetId="9">
        <row r="44">
          <cell r="F44">
            <v>416.54584221748399</v>
          </cell>
        </row>
      </sheetData>
      <sheetData sheetId="10">
        <row r="44">
          <cell r="F44">
            <v>24</v>
          </cell>
        </row>
      </sheetData>
      <sheetData sheetId="11">
        <row r="44">
          <cell r="G44">
            <v>17.142516233766234</v>
          </cell>
        </row>
      </sheetData>
      <sheetData sheetId="12">
        <row r="44">
          <cell r="G44">
            <v>9.3506493506493502</v>
          </cell>
        </row>
      </sheetData>
      <sheetData sheetId="13">
        <row r="44">
          <cell r="F44">
            <v>0</v>
          </cell>
        </row>
      </sheetData>
      <sheetData sheetId="14">
        <row r="45">
          <cell r="F45">
            <v>0.77922077922077915</v>
          </cell>
        </row>
      </sheetData>
      <sheetData sheetId="15">
        <row r="44">
          <cell r="F44">
            <v>0</v>
          </cell>
        </row>
      </sheetData>
      <sheetData sheetId="16">
        <row r="44">
          <cell r="G44">
            <v>0</v>
          </cell>
        </row>
      </sheetData>
      <sheetData sheetId="17">
        <row r="45">
          <cell r="F45">
            <v>133.49954545454545</v>
          </cell>
        </row>
      </sheetData>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UDGET SUMMARY"/>
      <sheetName val="HPM TIME WORKSHEET"/>
      <sheetName val="COMPARISON"/>
      <sheetName val="BUDSHEL"/>
      <sheetName val="RW"/>
      <sheetName val="EXTRAS"/>
      <sheetName val="PROJECT SCOPING"/>
      <sheetName val="ADMINCOORD"/>
      <sheetName val="PRELIM DESIGN"/>
      <sheetName val="SURVEY"/>
      <sheetName val="ENVIRON - AGENCY"/>
      <sheetName val="FINAL DESIGN"/>
      <sheetName val="PUBLIC INVOLVMENT"/>
      <sheetName val="REPORTS"/>
      <sheetName val="MTGS-CONF."/>
      <sheetName val="UTIL-RR"/>
      <sheetName val="NEGOTIATIONS"/>
      <sheetName val="HAZMAT"/>
      <sheetName val="PS&amp;E CORREC."/>
    </sheetNames>
    <sheetDataSet>
      <sheetData sheetId="0" refreshError="1"/>
      <sheetData sheetId="1" refreshError="1"/>
      <sheetData sheetId="2" refreshError="1"/>
      <sheetData sheetId="3" refreshError="1"/>
      <sheetData sheetId="4" refreshError="1">
        <row r="44">
          <cell r="F44">
            <v>400</v>
          </cell>
        </row>
      </sheetData>
      <sheetData sheetId="5" refreshError="1"/>
      <sheetData sheetId="6" refreshError="1">
        <row r="44">
          <cell r="F44">
            <v>24</v>
          </cell>
        </row>
      </sheetData>
      <sheetData sheetId="7" refreshError="1">
        <row r="44">
          <cell r="F44">
            <v>435.81055214723932</v>
          </cell>
        </row>
        <row r="46">
          <cell r="L46">
            <v>435.81055214723932</v>
          </cell>
        </row>
      </sheetData>
      <sheetData sheetId="8" refreshError="1">
        <row r="47">
          <cell r="F47">
            <v>5807.148743077998</v>
          </cell>
        </row>
      </sheetData>
      <sheetData sheetId="9" refreshError="1">
        <row r="44">
          <cell r="F44">
            <v>1892.0269938650308</v>
          </cell>
        </row>
      </sheetData>
      <sheetData sheetId="10" refreshError="1">
        <row r="44">
          <cell r="G44">
            <v>33.675498501115449</v>
          </cell>
        </row>
      </sheetData>
      <sheetData sheetId="11" refreshError="1">
        <row r="44">
          <cell r="F44">
            <v>3858.8832814618791</v>
          </cell>
        </row>
      </sheetData>
      <sheetData sheetId="12" refreshError="1">
        <row r="44">
          <cell r="F44">
            <v>4.3932515337423315</v>
          </cell>
        </row>
      </sheetData>
      <sheetData sheetId="13" refreshError="1">
        <row r="44">
          <cell r="G44">
            <v>142.54662576687116</v>
          </cell>
        </row>
      </sheetData>
      <sheetData sheetId="14" refreshError="1">
        <row r="44">
          <cell r="F44">
            <v>67.593374233128841</v>
          </cell>
        </row>
      </sheetData>
      <sheetData sheetId="15" refreshError="1">
        <row r="45">
          <cell r="F45">
            <v>155.11141104294478</v>
          </cell>
        </row>
      </sheetData>
      <sheetData sheetId="16" refreshError="1">
        <row r="44">
          <cell r="F44">
            <v>0</v>
          </cell>
        </row>
      </sheetData>
      <sheetData sheetId="17" refreshError="1">
        <row r="44">
          <cell r="G44">
            <v>0</v>
          </cell>
        </row>
      </sheetData>
      <sheetData sheetId="18" refreshError="1">
        <row r="45">
          <cell r="F45">
            <v>133.49187121212123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14"/>
  <sheetViews>
    <sheetView tabSelected="1" view="pageBreakPreview" zoomScale="55" zoomScaleNormal="40" zoomScaleSheetLayoutView="55" zoomScalePageLayoutView="70" workbookViewId="0">
      <selection activeCell="M14" sqref="M14"/>
    </sheetView>
  </sheetViews>
  <sheetFormatPr defaultColWidth="9.140625" defaultRowHeight="12.75"/>
  <cols>
    <col min="1" max="1" width="9.140625" style="95"/>
    <col min="2" max="2" width="34.140625" style="13" customWidth="1"/>
    <col min="3" max="3" width="75.85546875" style="13" customWidth="1"/>
    <col min="4" max="4" width="16" style="95" hidden="1" customWidth="1"/>
    <col min="5" max="5" width="16" style="95" customWidth="1"/>
    <col min="6" max="6" width="11.28515625" style="95" hidden="1" customWidth="1"/>
    <col min="7" max="7" width="4.5703125" style="151" hidden="1" customWidth="1"/>
    <col min="8" max="8" width="3.5703125" style="95" hidden="1" customWidth="1"/>
    <col min="9" max="9" width="5.42578125" style="152" hidden="1" customWidth="1"/>
    <col min="10" max="10" width="11.140625" style="95" hidden="1" customWidth="1"/>
    <col min="11" max="11" width="13.140625" style="95" hidden="1" customWidth="1"/>
    <col min="12" max="13" width="13.7109375" style="91" customWidth="1"/>
    <col min="14" max="14" width="13.7109375" style="95" customWidth="1"/>
    <col min="15" max="15" width="14" style="95" customWidth="1"/>
    <col min="16" max="16" width="13.140625" style="95" customWidth="1"/>
    <col min="17" max="17" width="13.42578125" style="95" customWidth="1"/>
    <col min="18" max="18" width="69.85546875" style="13" customWidth="1"/>
    <col min="19" max="19" width="30.85546875" style="95" customWidth="1"/>
    <col min="20" max="20" width="12.5703125" style="13" customWidth="1"/>
    <col min="21" max="21" width="13.7109375" style="13" customWidth="1"/>
    <col min="22" max="22" width="16.28515625" style="13" customWidth="1"/>
    <col min="23" max="23" width="12.7109375" style="13" customWidth="1"/>
    <col min="24" max="16384" width="9.140625" style="13"/>
  </cols>
  <sheetData>
    <row r="1" spans="1:22" s="3" customFormat="1" ht="13.5" thickBot="1">
      <c r="A1" s="1"/>
      <c r="B1" s="2"/>
      <c r="D1" s="1"/>
      <c r="E1" s="1"/>
      <c r="F1" s="1"/>
      <c r="G1" s="4"/>
      <c r="H1" s="1"/>
      <c r="I1" s="5"/>
      <c r="J1" s="1"/>
      <c r="K1" s="1"/>
      <c r="L1" s="6"/>
      <c r="M1" s="6"/>
      <c r="N1" s="1"/>
      <c r="O1" s="1"/>
      <c r="P1" s="1"/>
      <c r="Q1" s="1"/>
      <c r="S1" s="1"/>
    </row>
    <row r="2" spans="1:22" ht="21.6" customHeight="1" thickBot="1">
      <c r="A2" s="7"/>
      <c r="B2" s="8"/>
      <c r="C2" s="9"/>
      <c r="D2" s="10"/>
      <c r="E2" s="11"/>
      <c r="F2" s="10"/>
      <c r="G2" s="202" t="s">
        <v>0</v>
      </c>
      <c r="H2" s="202"/>
      <c r="I2" s="202"/>
      <c r="J2" s="202"/>
      <c r="K2" s="11"/>
      <c r="L2" s="202" t="s">
        <v>1</v>
      </c>
      <c r="M2" s="202"/>
      <c r="N2" s="202"/>
      <c r="O2" s="202"/>
      <c r="P2" s="202"/>
      <c r="Q2" s="202"/>
      <c r="R2" s="12"/>
      <c r="S2" s="173" t="s">
        <v>219</v>
      </c>
      <c r="T2" s="199" t="s">
        <v>228</v>
      </c>
      <c r="U2" s="200"/>
      <c r="V2" s="201"/>
    </row>
    <row r="3" spans="1:22" s="20" customFormat="1" ht="26.25" thickBot="1">
      <c r="A3" s="14" t="s">
        <v>2</v>
      </c>
      <c r="B3" s="15" t="s">
        <v>3</v>
      </c>
      <c r="C3" s="16" t="s">
        <v>4</v>
      </c>
      <c r="D3" s="17" t="s">
        <v>5</v>
      </c>
      <c r="E3" s="18" t="s">
        <v>6</v>
      </c>
      <c r="F3" s="17" t="s">
        <v>7</v>
      </c>
      <c r="G3" s="203" t="s">
        <v>8</v>
      </c>
      <c r="H3" s="203"/>
      <c r="I3" s="203"/>
      <c r="J3" s="17" t="s">
        <v>9</v>
      </c>
      <c r="K3" s="18" t="s">
        <v>10</v>
      </c>
      <c r="L3" s="17" t="s">
        <v>11</v>
      </c>
      <c r="M3" s="17" t="s">
        <v>12</v>
      </c>
      <c r="N3" s="17" t="s">
        <v>13</v>
      </c>
      <c r="O3" s="17" t="s">
        <v>14</v>
      </c>
      <c r="P3" s="17" t="s">
        <v>15</v>
      </c>
      <c r="Q3" s="17" t="s">
        <v>16</v>
      </c>
      <c r="R3" s="19" t="s">
        <v>17</v>
      </c>
      <c r="S3" s="174"/>
      <c r="T3" s="165" t="s">
        <v>225</v>
      </c>
      <c r="U3" s="165" t="s">
        <v>227</v>
      </c>
      <c r="V3" s="165" t="s">
        <v>226</v>
      </c>
    </row>
    <row r="4" spans="1:22" ht="81" customHeight="1" thickBot="1">
      <c r="A4" s="43">
        <v>1</v>
      </c>
      <c r="B4" s="21" t="s">
        <v>18</v>
      </c>
      <c r="C4" s="22" t="s">
        <v>19</v>
      </c>
      <c r="D4" s="23"/>
      <c r="E4" s="26"/>
      <c r="F4" s="23"/>
      <c r="G4" s="24"/>
      <c r="H4" s="23"/>
      <c r="I4" s="25"/>
      <c r="J4" s="23"/>
      <c r="K4" s="26"/>
      <c r="L4" s="27"/>
      <c r="M4" s="27"/>
      <c r="N4" s="27"/>
      <c r="O4" s="27"/>
      <c r="P4" s="27"/>
      <c r="Q4" s="27"/>
      <c r="R4" s="28"/>
      <c r="S4" s="156"/>
      <c r="T4" s="170">
        <v>75</v>
      </c>
      <c r="U4" s="170">
        <v>25</v>
      </c>
      <c r="V4" s="166"/>
    </row>
    <row r="5" spans="1:22" ht="33" customHeight="1" thickBot="1">
      <c r="A5" s="29" t="s">
        <v>20</v>
      </c>
      <c r="B5" s="30"/>
      <c r="C5" s="31" t="s">
        <v>21</v>
      </c>
      <c r="D5" s="32"/>
      <c r="E5" s="153" t="s">
        <v>22</v>
      </c>
      <c r="F5" s="33">
        <v>1</v>
      </c>
      <c r="G5" s="34">
        <f>D5*3*F5</f>
        <v>0</v>
      </c>
      <c r="H5" s="48" t="s">
        <v>23</v>
      </c>
      <c r="I5" s="35">
        <f>D5*8*F5</f>
        <v>0</v>
      </c>
      <c r="J5" s="32"/>
      <c r="K5" s="36"/>
      <c r="L5" s="101">
        <v>4</v>
      </c>
      <c r="M5" s="101">
        <v>4</v>
      </c>
      <c r="N5" s="101">
        <v>2</v>
      </c>
      <c r="O5" s="37">
        <v>3</v>
      </c>
      <c r="P5" s="101">
        <v>8</v>
      </c>
      <c r="Q5" s="38" t="s">
        <v>24</v>
      </c>
      <c r="R5" s="39"/>
      <c r="S5" s="157" t="s">
        <v>217</v>
      </c>
      <c r="T5" s="170">
        <v>75</v>
      </c>
      <c r="U5" s="170">
        <v>25</v>
      </c>
      <c r="V5" s="167"/>
    </row>
    <row r="6" spans="1:22" ht="28.5" customHeight="1" thickBot="1">
      <c r="A6" s="29" t="s">
        <v>25</v>
      </c>
      <c r="B6" s="30"/>
      <c r="C6" s="31" t="s">
        <v>26</v>
      </c>
      <c r="D6" s="32"/>
      <c r="E6" s="153" t="s">
        <v>22</v>
      </c>
      <c r="F6" s="33">
        <v>1</v>
      </c>
      <c r="G6" s="34">
        <f>D6*4*F6</f>
        <v>0</v>
      </c>
      <c r="H6" s="48" t="s">
        <v>23</v>
      </c>
      <c r="I6" s="35">
        <f>D6*12*F6</f>
        <v>0</v>
      </c>
      <c r="J6" s="32"/>
      <c r="K6" s="36"/>
      <c r="L6" s="101">
        <v>6</v>
      </c>
      <c r="M6" s="101">
        <v>6</v>
      </c>
      <c r="N6" s="101">
        <v>4</v>
      </c>
      <c r="O6" s="37">
        <v>4.5</v>
      </c>
      <c r="P6" s="101">
        <v>10</v>
      </c>
      <c r="Q6" s="40" t="s">
        <v>27</v>
      </c>
      <c r="R6" s="39"/>
      <c r="S6" s="157" t="s">
        <v>217</v>
      </c>
      <c r="T6" s="170">
        <v>75</v>
      </c>
      <c r="U6" s="170">
        <v>25</v>
      </c>
      <c r="V6" s="167"/>
    </row>
    <row r="7" spans="1:22" ht="28.5" customHeight="1" thickBot="1">
      <c r="A7" s="43" t="s">
        <v>28</v>
      </c>
      <c r="B7" s="21"/>
      <c r="C7" s="22" t="s">
        <v>29</v>
      </c>
      <c r="D7" s="45"/>
      <c r="E7" s="153" t="s">
        <v>22</v>
      </c>
      <c r="F7" s="33">
        <v>1</v>
      </c>
      <c r="G7" s="34">
        <f>D7*4*F7</f>
        <v>0</v>
      </c>
      <c r="H7" s="48" t="s">
        <v>23</v>
      </c>
      <c r="I7" s="35">
        <f>D7*12*F7</f>
        <v>0</v>
      </c>
      <c r="J7" s="45"/>
      <c r="K7" s="46"/>
      <c r="L7" s="44">
        <v>6</v>
      </c>
      <c r="M7" s="44">
        <v>6</v>
      </c>
      <c r="N7" s="44">
        <v>4</v>
      </c>
      <c r="O7" s="47">
        <v>5</v>
      </c>
      <c r="P7" s="44">
        <v>10</v>
      </c>
      <c r="Q7" s="48" t="s">
        <v>27</v>
      </c>
      <c r="R7" s="28"/>
      <c r="S7" s="156" t="s">
        <v>217</v>
      </c>
      <c r="T7" s="170">
        <v>75</v>
      </c>
      <c r="U7" s="170">
        <v>25</v>
      </c>
      <c r="V7" s="167"/>
    </row>
    <row r="8" spans="1:22" ht="28.5" customHeight="1" thickBot="1">
      <c r="A8" s="43" t="s">
        <v>30</v>
      </c>
      <c r="B8" s="21"/>
      <c r="C8" s="22" t="s">
        <v>31</v>
      </c>
      <c r="D8" s="45"/>
      <c r="E8" s="153" t="s">
        <v>22</v>
      </c>
      <c r="F8" s="33">
        <v>1</v>
      </c>
      <c r="G8" s="34">
        <f>D8*6*F8</f>
        <v>0</v>
      </c>
      <c r="H8" s="48" t="s">
        <v>23</v>
      </c>
      <c r="I8" s="35">
        <f>D8*16*F8</f>
        <v>0</v>
      </c>
      <c r="J8" s="45"/>
      <c r="K8" s="46"/>
      <c r="L8" s="44">
        <v>8</v>
      </c>
      <c r="M8" s="44">
        <v>8</v>
      </c>
      <c r="N8" s="44">
        <v>6</v>
      </c>
      <c r="O8" s="47">
        <v>6</v>
      </c>
      <c r="P8" s="44">
        <v>12</v>
      </c>
      <c r="Q8" s="48" t="s">
        <v>32</v>
      </c>
      <c r="R8" s="28"/>
      <c r="S8" s="156" t="s">
        <v>217</v>
      </c>
      <c r="T8" s="170">
        <v>75</v>
      </c>
      <c r="U8" s="170">
        <v>25</v>
      </c>
      <c r="V8" s="167"/>
    </row>
    <row r="9" spans="1:22" ht="27.75" customHeight="1" thickBot="1">
      <c r="A9" s="43" t="s">
        <v>33</v>
      </c>
      <c r="B9" s="21"/>
      <c r="C9" s="22" t="s">
        <v>34</v>
      </c>
      <c r="D9" s="45"/>
      <c r="E9" s="153" t="s">
        <v>22</v>
      </c>
      <c r="F9" s="33">
        <v>1</v>
      </c>
      <c r="G9" s="34">
        <f>D9*7*F9</f>
        <v>0</v>
      </c>
      <c r="H9" s="48" t="s">
        <v>23</v>
      </c>
      <c r="I9" s="35">
        <f>D9*16*F9</f>
        <v>0</v>
      </c>
      <c r="J9" s="45"/>
      <c r="K9" s="46"/>
      <c r="L9" s="44">
        <v>9</v>
      </c>
      <c r="M9" s="44">
        <v>9</v>
      </c>
      <c r="N9" s="44">
        <v>7</v>
      </c>
      <c r="O9" s="47">
        <v>7</v>
      </c>
      <c r="P9" s="44">
        <v>16</v>
      </c>
      <c r="Q9" s="48" t="s">
        <v>35</v>
      </c>
      <c r="R9" s="28"/>
      <c r="S9" s="156" t="s">
        <v>217</v>
      </c>
      <c r="T9" s="170">
        <v>75</v>
      </c>
      <c r="U9" s="170">
        <v>25</v>
      </c>
      <c r="V9" s="167"/>
    </row>
    <row r="10" spans="1:22" ht="15.75" customHeight="1" thickBot="1">
      <c r="A10" s="182" t="s">
        <v>36</v>
      </c>
      <c r="B10" s="176"/>
      <c r="C10" s="184" t="s">
        <v>37</v>
      </c>
      <c r="D10" s="186"/>
      <c r="E10" s="188" t="s">
        <v>22</v>
      </c>
      <c r="F10" s="190">
        <v>1</v>
      </c>
      <c r="G10" s="197">
        <f>D10*5*F10</f>
        <v>0</v>
      </c>
      <c r="H10" s="41"/>
      <c r="I10" s="193">
        <f>D10*12*F10</f>
        <v>0</v>
      </c>
      <c r="J10" s="186"/>
      <c r="K10" s="195"/>
      <c r="L10" s="176">
        <v>6</v>
      </c>
      <c r="M10" s="176">
        <v>6</v>
      </c>
      <c r="N10" s="176" t="s">
        <v>38</v>
      </c>
      <c r="O10" s="178" t="s">
        <v>39</v>
      </c>
      <c r="P10" s="176">
        <v>10</v>
      </c>
      <c r="Q10" s="180" t="s">
        <v>40</v>
      </c>
      <c r="R10" s="42" t="s">
        <v>41</v>
      </c>
      <c r="S10" s="171" t="s">
        <v>217</v>
      </c>
      <c r="T10" s="170">
        <v>75</v>
      </c>
      <c r="U10" s="170">
        <v>25</v>
      </c>
      <c r="V10" s="167"/>
    </row>
    <row r="11" spans="1:22" ht="15.75" customHeight="1" thickBot="1">
      <c r="A11" s="183"/>
      <c r="B11" s="177"/>
      <c r="C11" s="185"/>
      <c r="D11" s="187"/>
      <c r="E11" s="189"/>
      <c r="F11" s="191"/>
      <c r="G11" s="198"/>
      <c r="H11" s="48" t="s">
        <v>23</v>
      </c>
      <c r="I11" s="194"/>
      <c r="J11" s="187"/>
      <c r="K11" s="196"/>
      <c r="L11" s="177"/>
      <c r="M11" s="177"/>
      <c r="N11" s="177"/>
      <c r="O11" s="179"/>
      <c r="P11" s="177"/>
      <c r="Q11" s="181"/>
      <c r="R11" s="49" t="s">
        <v>42</v>
      </c>
      <c r="S11" s="172"/>
      <c r="T11" s="170">
        <v>75</v>
      </c>
      <c r="U11" s="170">
        <v>25</v>
      </c>
      <c r="V11" s="167"/>
    </row>
    <row r="12" spans="1:22" ht="15.75" customHeight="1" thickBot="1">
      <c r="A12" s="182" t="s">
        <v>43</v>
      </c>
      <c r="B12" s="176"/>
      <c r="C12" s="184" t="s">
        <v>44</v>
      </c>
      <c r="D12" s="186"/>
      <c r="E12" s="188" t="s">
        <v>22</v>
      </c>
      <c r="F12" s="190">
        <v>1</v>
      </c>
      <c r="G12" s="197">
        <f>D12*6*F12</f>
        <v>0</v>
      </c>
      <c r="H12" s="192" t="s">
        <v>23</v>
      </c>
      <c r="I12" s="193">
        <f>D12*16*F12</f>
        <v>0</v>
      </c>
      <c r="J12" s="186"/>
      <c r="K12" s="195"/>
      <c r="L12" s="176">
        <v>9</v>
      </c>
      <c r="M12" s="176">
        <v>9</v>
      </c>
      <c r="N12" s="176" t="s">
        <v>38</v>
      </c>
      <c r="O12" s="178" t="s">
        <v>45</v>
      </c>
      <c r="P12" s="176">
        <v>12</v>
      </c>
      <c r="Q12" s="180" t="s">
        <v>46</v>
      </c>
      <c r="R12" s="50" t="s">
        <v>41</v>
      </c>
      <c r="S12" s="171" t="s">
        <v>217</v>
      </c>
      <c r="T12" s="170">
        <v>75</v>
      </c>
      <c r="U12" s="170">
        <v>25</v>
      </c>
      <c r="V12" s="167"/>
    </row>
    <row r="13" spans="1:22" ht="15.75" customHeight="1" thickBot="1">
      <c r="A13" s="183"/>
      <c r="B13" s="177"/>
      <c r="C13" s="185"/>
      <c r="D13" s="187"/>
      <c r="E13" s="189"/>
      <c r="F13" s="191"/>
      <c r="G13" s="198"/>
      <c r="H13" s="181"/>
      <c r="I13" s="194"/>
      <c r="J13" s="187"/>
      <c r="K13" s="196"/>
      <c r="L13" s="177"/>
      <c r="M13" s="177"/>
      <c r="N13" s="177"/>
      <c r="O13" s="179"/>
      <c r="P13" s="177"/>
      <c r="Q13" s="181"/>
      <c r="R13" s="49" t="s">
        <v>42</v>
      </c>
      <c r="S13" s="172"/>
      <c r="T13" s="170">
        <v>75</v>
      </c>
      <c r="U13" s="170">
        <v>25</v>
      </c>
      <c r="V13" s="167"/>
    </row>
    <row r="14" spans="1:22" ht="42" customHeight="1" thickBot="1">
      <c r="A14" s="43" t="s">
        <v>47</v>
      </c>
      <c r="B14" s="21"/>
      <c r="C14" s="51" t="s">
        <v>48</v>
      </c>
      <c r="D14" s="48" t="s">
        <v>23</v>
      </c>
      <c r="E14" s="153" t="s">
        <v>22</v>
      </c>
      <c r="F14" s="48" t="s">
        <v>23</v>
      </c>
      <c r="G14" s="52" t="s">
        <v>23</v>
      </c>
      <c r="H14" s="48" t="s">
        <v>23</v>
      </c>
      <c r="I14" s="53" t="s">
        <v>23</v>
      </c>
      <c r="J14" s="48" t="s">
        <v>23</v>
      </c>
      <c r="K14" s="54" t="s">
        <v>23</v>
      </c>
      <c r="L14" s="44">
        <v>0</v>
      </c>
      <c r="M14" s="44">
        <v>0</v>
      </c>
      <c r="N14" s="44"/>
      <c r="O14" s="47">
        <v>0</v>
      </c>
      <c r="P14" s="44">
        <v>0</v>
      </c>
      <c r="Q14" s="44"/>
      <c r="R14" s="49" t="s">
        <v>49</v>
      </c>
      <c r="S14" s="156" t="s">
        <v>217</v>
      </c>
      <c r="T14" s="170">
        <v>75</v>
      </c>
      <c r="U14" s="170">
        <v>25</v>
      </c>
      <c r="V14" s="167"/>
    </row>
    <row r="15" spans="1:22" ht="42.75" customHeight="1" thickBot="1">
      <c r="A15" s="43" t="s">
        <v>50</v>
      </c>
      <c r="B15" s="21"/>
      <c r="C15" s="51" t="s">
        <v>51</v>
      </c>
      <c r="D15" s="48" t="s">
        <v>23</v>
      </c>
      <c r="E15" s="153" t="s">
        <v>22</v>
      </c>
      <c r="F15" s="48" t="s">
        <v>23</v>
      </c>
      <c r="G15" s="52" t="s">
        <v>23</v>
      </c>
      <c r="H15" s="48" t="s">
        <v>23</v>
      </c>
      <c r="I15" s="53" t="s">
        <v>23</v>
      </c>
      <c r="J15" s="48" t="s">
        <v>23</v>
      </c>
      <c r="K15" s="55" t="s">
        <v>23</v>
      </c>
      <c r="L15" s="44">
        <v>0</v>
      </c>
      <c r="M15" s="44">
        <v>0</v>
      </c>
      <c r="N15" s="44"/>
      <c r="O15" s="47">
        <v>0</v>
      </c>
      <c r="P15" s="44">
        <v>0</v>
      </c>
      <c r="Q15" s="44"/>
      <c r="R15" s="49" t="s">
        <v>49</v>
      </c>
      <c r="S15" s="156" t="s">
        <v>217</v>
      </c>
      <c r="T15" s="170">
        <v>75</v>
      </c>
      <c r="U15" s="170">
        <v>25</v>
      </c>
      <c r="V15" s="167"/>
    </row>
    <row r="16" spans="1:22" ht="20.100000000000001" customHeight="1" thickBot="1">
      <c r="A16" s="182" t="s">
        <v>52</v>
      </c>
      <c r="B16" s="176"/>
      <c r="C16" s="184" t="s">
        <v>53</v>
      </c>
      <c r="D16" s="186"/>
      <c r="E16" s="188" t="s">
        <v>22</v>
      </c>
      <c r="F16" s="190">
        <v>1</v>
      </c>
      <c r="G16" s="197">
        <v>0</v>
      </c>
      <c r="H16" s="192" t="s">
        <v>23</v>
      </c>
      <c r="I16" s="193">
        <f>D16*4*F16</f>
        <v>0</v>
      </c>
      <c r="J16" s="186"/>
      <c r="K16" s="195"/>
      <c r="L16" s="176" t="s">
        <v>54</v>
      </c>
      <c r="M16" s="176" t="s">
        <v>54</v>
      </c>
      <c r="N16" s="176"/>
      <c r="O16" s="176" t="s">
        <v>54</v>
      </c>
      <c r="P16" s="176" t="s">
        <v>55</v>
      </c>
      <c r="Q16" s="176"/>
      <c r="R16" s="50" t="s">
        <v>56</v>
      </c>
      <c r="S16" s="171" t="s">
        <v>217</v>
      </c>
      <c r="T16" s="170">
        <v>75</v>
      </c>
      <c r="U16" s="170">
        <v>25</v>
      </c>
      <c r="V16" s="167"/>
    </row>
    <row r="17" spans="1:22" ht="20.100000000000001" customHeight="1">
      <c r="A17" s="183"/>
      <c r="B17" s="177"/>
      <c r="C17" s="185"/>
      <c r="D17" s="187"/>
      <c r="E17" s="189"/>
      <c r="F17" s="191"/>
      <c r="G17" s="198"/>
      <c r="H17" s="177"/>
      <c r="I17" s="194"/>
      <c r="J17" s="187"/>
      <c r="K17" s="196"/>
      <c r="L17" s="177"/>
      <c r="M17" s="177"/>
      <c r="N17" s="177"/>
      <c r="O17" s="177"/>
      <c r="P17" s="177"/>
      <c r="Q17" s="177"/>
      <c r="R17" s="49" t="s">
        <v>57</v>
      </c>
      <c r="S17" s="172"/>
      <c r="T17" s="170">
        <v>75</v>
      </c>
      <c r="U17" s="170">
        <v>25</v>
      </c>
      <c r="V17" s="167"/>
    </row>
    <row r="18" spans="1:22" ht="9.9499999999999993" customHeight="1">
      <c r="A18" s="56"/>
      <c r="B18" s="57"/>
      <c r="C18" s="58"/>
      <c r="D18" s="59"/>
      <c r="E18" s="62"/>
      <c r="F18" s="59"/>
      <c r="G18" s="60"/>
      <c r="H18" s="59"/>
      <c r="I18" s="61"/>
      <c r="J18" s="59"/>
      <c r="K18" s="62"/>
      <c r="L18" s="59"/>
      <c r="M18" s="59"/>
      <c r="N18" s="59"/>
      <c r="O18" s="63"/>
      <c r="P18" s="59"/>
      <c r="Q18" s="59"/>
      <c r="R18" s="64"/>
      <c r="S18" s="158"/>
      <c r="T18" s="167"/>
      <c r="U18" s="167"/>
      <c r="V18" s="167"/>
    </row>
    <row r="19" spans="1:22" ht="68.25" customHeight="1">
      <c r="A19" s="29">
        <v>2</v>
      </c>
      <c r="B19" s="30" t="s">
        <v>58</v>
      </c>
      <c r="C19" s="31" t="s">
        <v>59</v>
      </c>
      <c r="D19" s="65"/>
      <c r="E19" s="68"/>
      <c r="F19" s="65"/>
      <c r="G19" s="66"/>
      <c r="H19" s="65"/>
      <c r="I19" s="67"/>
      <c r="J19" s="65"/>
      <c r="K19" s="68"/>
      <c r="L19" s="69"/>
      <c r="M19" s="69"/>
      <c r="N19" s="69"/>
      <c r="O19" s="69"/>
      <c r="P19" s="69"/>
      <c r="Q19" s="69"/>
      <c r="R19" s="39"/>
      <c r="S19" s="157"/>
      <c r="T19" s="167">
        <v>50</v>
      </c>
      <c r="U19" s="167">
        <v>50</v>
      </c>
      <c r="V19" s="167"/>
    </row>
    <row r="20" spans="1:22" ht="43.5" customHeight="1">
      <c r="A20" s="29" t="s">
        <v>60</v>
      </c>
      <c r="B20" s="30"/>
      <c r="C20" s="31" t="s">
        <v>61</v>
      </c>
      <c r="D20" s="32"/>
      <c r="E20" s="153" t="s">
        <v>62</v>
      </c>
      <c r="F20" s="33">
        <v>1</v>
      </c>
      <c r="G20" s="34">
        <f>D20*0.75*F20</f>
        <v>0</v>
      </c>
      <c r="H20" s="40" t="s">
        <v>23</v>
      </c>
      <c r="I20" s="35">
        <f>D20*4*F20</f>
        <v>0</v>
      </c>
      <c r="J20" s="32"/>
      <c r="K20" s="36"/>
      <c r="L20" s="101">
        <v>0.75</v>
      </c>
      <c r="M20" s="101">
        <v>0.75</v>
      </c>
      <c r="N20" s="101">
        <v>1</v>
      </c>
      <c r="O20" s="101">
        <v>1.5</v>
      </c>
      <c r="P20" s="38" t="s">
        <v>63</v>
      </c>
      <c r="Q20" s="101">
        <v>4</v>
      </c>
      <c r="R20" s="70" t="s">
        <v>64</v>
      </c>
      <c r="S20" s="157" t="s">
        <v>217</v>
      </c>
      <c r="T20" s="167">
        <v>50</v>
      </c>
      <c r="U20" s="167">
        <v>50</v>
      </c>
      <c r="V20" s="167"/>
    </row>
    <row r="21" spans="1:22" ht="43.5" customHeight="1">
      <c r="A21" s="29" t="s">
        <v>65</v>
      </c>
      <c r="B21" s="30"/>
      <c r="C21" s="31" t="s">
        <v>66</v>
      </c>
      <c r="D21" s="32"/>
      <c r="E21" s="153" t="s">
        <v>62</v>
      </c>
      <c r="F21" s="33">
        <v>1</v>
      </c>
      <c r="G21" s="34">
        <f>D21*1.5*F21</f>
        <v>0</v>
      </c>
      <c r="H21" s="40" t="s">
        <v>23</v>
      </c>
      <c r="I21" s="35">
        <f>D21*5*F21</f>
        <v>0</v>
      </c>
      <c r="J21" s="32"/>
      <c r="K21" s="36"/>
      <c r="L21" s="101">
        <v>1.5</v>
      </c>
      <c r="M21" s="101">
        <v>1.5</v>
      </c>
      <c r="N21" s="101">
        <v>2</v>
      </c>
      <c r="O21" s="101">
        <v>2.5</v>
      </c>
      <c r="P21" s="40" t="s">
        <v>67</v>
      </c>
      <c r="Q21" s="101">
        <v>4</v>
      </c>
      <c r="R21" s="39"/>
      <c r="S21" s="157" t="s">
        <v>217</v>
      </c>
      <c r="T21" s="167">
        <v>50</v>
      </c>
      <c r="U21" s="167">
        <v>50</v>
      </c>
      <c r="V21" s="167"/>
    </row>
    <row r="22" spans="1:22" ht="43.5" customHeight="1">
      <c r="A22" s="29" t="s">
        <v>68</v>
      </c>
      <c r="B22" s="30"/>
      <c r="C22" s="31" t="s">
        <v>69</v>
      </c>
      <c r="D22" s="32"/>
      <c r="E22" s="153" t="s">
        <v>62</v>
      </c>
      <c r="F22" s="33">
        <v>1</v>
      </c>
      <c r="G22" s="34">
        <f>D22*2*F22</f>
        <v>0</v>
      </c>
      <c r="H22" s="40" t="s">
        <v>23</v>
      </c>
      <c r="I22" s="35">
        <f>D22*6*F22</f>
        <v>0</v>
      </c>
      <c r="J22" s="32"/>
      <c r="K22" s="36"/>
      <c r="L22" s="101">
        <v>2</v>
      </c>
      <c r="M22" s="101">
        <v>2</v>
      </c>
      <c r="N22" s="101">
        <v>2</v>
      </c>
      <c r="O22" s="101">
        <v>2.5</v>
      </c>
      <c r="P22" s="101">
        <v>6</v>
      </c>
      <c r="Q22" s="101">
        <v>4</v>
      </c>
      <c r="R22" s="39"/>
      <c r="S22" s="157" t="s">
        <v>217</v>
      </c>
      <c r="T22" s="167">
        <v>50</v>
      </c>
      <c r="U22" s="167">
        <v>50</v>
      </c>
      <c r="V22" s="167"/>
    </row>
    <row r="23" spans="1:22" ht="43.5" customHeight="1">
      <c r="A23" s="29" t="s">
        <v>70</v>
      </c>
      <c r="B23" s="30"/>
      <c r="C23" s="31" t="s">
        <v>71</v>
      </c>
      <c r="D23" s="32"/>
      <c r="E23" s="153" t="s">
        <v>62</v>
      </c>
      <c r="F23" s="33">
        <v>1</v>
      </c>
      <c r="G23" s="34">
        <f>D23*3*F23</f>
        <v>0</v>
      </c>
      <c r="H23" s="40" t="s">
        <v>23</v>
      </c>
      <c r="I23" s="35">
        <f>D23*6*F23</f>
        <v>0</v>
      </c>
      <c r="J23" s="32"/>
      <c r="K23" s="36"/>
      <c r="L23" s="101">
        <v>3</v>
      </c>
      <c r="M23" s="101">
        <v>3</v>
      </c>
      <c r="N23" s="101">
        <v>3</v>
      </c>
      <c r="O23" s="101">
        <v>3.5</v>
      </c>
      <c r="P23" s="101">
        <v>6</v>
      </c>
      <c r="Q23" s="101">
        <v>4</v>
      </c>
      <c r="R23" s="39"/>
      <c r="S23" s="157" t="s">
        <v>217</v>
      </c>
      <c r="T23" s="167">
        <v>50</v>
      </c>
      <c r="U23" s="167">
        <v>50</v>
      </c>
      <c r="V23" s="167"/>
    </row>
    <row r="24" spans="1:22" ht="43.5" customHeight="1">
      <c r="A24" s="29" t="s">
        <v>72</v>
      </c>
      <c r="B24" s="30"/>
      <c r="C24" s="31" t="s">
        <v>73</v>
      </c>
      <c r="D24" s="32"/>
      <c r="E24" s="153" t="s">
        <v>62</v>
      </c>
      <c r="F24" s="33">
        <v>1</v>
      </c>
      <c r="G24" s="34">
        <f>D24*2.5*F24</f>
        <v>0</v>
      </c>
      <c r="H24" s="40" t="s">
        <v>23</v>
      </c>
      <c r="I24" s="35">
        <f>D24*6*F24</f>
        <v>0</v>
      </c>
      <c r="J24" s="32"/>
      <c r="K24" s="36"/>
      <c r="L24" s="101">
        <v>3</v>
      </c>
      <c r="M24" s="101">
        <v>3</v>
      </c>
      <c r="N24" s="101">
        <v>2.5</v>
      </c>
      <c r="O24" s="101">
        <v>3</v>
      </c>
      <c r="P24" s="101">
        <v>6</v>
      </c>
      <c r="Q24" s="40" t="s">
        <v>74</v>
      </c>
      <c r="R24" s="39"/>
      <c r="S24" s="157" t="s">
        <v>217</v>
      </c>
      <c r="T24" s="167">
        <v>50</v>
      </c>
      <c r="U24" s="167">
        <v>50</v>
      </c>
      <c r="V24" s="167"/>
    </row>
    <row r="25" spans="1:22" ht="43.5" customHeight="1">
      <c r="A25" s="29" t="s">
        <v>75</v>
      </c>
      <c r="B25" s="30"/>
      <c r="C25" s="31" t="s">
        <v>76</v>
      </c>
      <c r="D25" s="32"/>
      <c r="E25" s="153" t="s">
        <v>62</v>
      </c>
      <c r="F25" s="33">
        <v>1</v>
      </c>
      <c r="G25" s="34">
        <f>D25*5*F25</f>
        <v>0</v>
      </c>
      <c r="H25" s="40" t="s">
        <v>23</v>
      </c>
      <c r="I25" s="35">
        <f>D25*9*F25</f>
        <v>0</v>
      </c>
      <c r="J25" s="32"/>
      <c r="K25" s="36"/>
      <c r="L25" s="101">
        <v>5</v>
      </c>
      <c r="M25" s="101">
        <v>5</v>
      </c>
      <c r="N25" s="101">
        <v>5.5</v>
      </c>
      <c r="O25" s="101">
        <v>6</v>
      </c>
      <c r="P25" s="101">
        <v>9</v>
      </c>
      <c r="Q25" s="40" t="s">
        <v>77</v>
      </c>
      <c r="R25" s="39"/>
      <c r="S25" s="157" t="s">
        <v>217</v>
      </c>
      <c r="T25" s="167">
        <v>50</v>
      </c>
      <c r="U25" s="167">
        <v>50</v>
      </c>
      <c r="V25" s="167"/>
    </row>
    <row r="26" spans="1:22" ht="80.45" customHeight="1">
      <c r="A26" s="29" t="s">
        <v>78</v>
      </c>
      <c r="B26" s="30"/>
      <c r="C26" s="31" t="s">
        <v>79</v>
      </c>
      <c r="D26" s="32"/>
      <c r="E26" s="153" t="s">
        <v>62</v>
      </c>
      <c r="F26" s="33">
        <v>1</v>
      </c>
      <c r="G26" s="34">
        <f>D26*3*F26</f>
        <v>0</v>
      </c>
      <c r="H26" s="40" t="s">
        <v>23</v>
      </c>
      <c r="I26" s="35">
        <f>D26*40*F26</f>
        <v>0</v>
      </c>
      <c r="J26" s="32"/>
      <c r="K26" s="36"/>
      <c r="L26" s="101" t="s">
        <v>80</v>
      </c>
      <c r="M26" s="101" t="s">
        <v>80</v>
      </c>
      <c r="N26" s="164" t="s">
        <v>221</v>
      </c>
      <c r="O26" s="101"/>
      <c r="P26" s="101" t="s">
        <v>81</v>
      </c>
      <c r="Q26" s="101">
        <v>40</v>
      </c>
      <c r="R26" s="70" t="s">
        <v>223</v>
      </c>
      <c r="S26" s="157" t="s">
        <v>217</v>
      </c>
      <c r="T26" s="167">
        <v>50</v>
      </c>
      <c r="U26" s="167">
        <v>50</v>
      </c>
      <c r="V26" s="167"/>
    </row>
    <row r="27" spans="1:22" ht="43.5" customHeight="1">
      <c r="A27" s="29" t="s">
        <v>82</v>
      </c>
      <c r="B27" s="30"/>
      <c r="C27" s="31" t="s">
        <v>83</v>
      </c>
      <c r="D27" s="32"/>
      <c r="E27" s="153" t="s">
        <v>62</v>
      </c>
      <c r="F27" s="33">
        <v>1</v>
      </c>
      <c r="G27" s="34">
        <f>D27*6*F27</f>
        <v>0</v>
      </c>
      <c r="H27" s="40" t="s">
        <v>23</v>
      </c>
      <c r="I27" s="35">
        <f>D27*60*F27</f>
        <v>0</v>
      </c>
      <c r="J27" s="32"/>
      <c r="K27" s="36"/>
      <c r="L27" s="101" t="s">
        <v>84</v>
      </c>
      <c r="M27" s="101" t="s">
        <v>84</v>
      </c>
      <c r="N27" s="164" t="s">
        <v>222</v>
      </c>
      <c r="O27" s="101"/>
      <c r="P27" s="101" t="s">
        <v>85</v>
      </c>
      <c r="Q27" s="101">
        <v>60</v>
      </c>
      <c r="R27" s="39" t="s">
        <v>224</v>
      </c>
      <c r="S27" s="157" t="s">
        <v>217</v>
      </c>
      <c r="T27" s="167">
        <v>50</v>
      </c>
      <c r="U27" s="167">
        <v>50</v>
      </c>
      <c r="V27" s="167"/>
    </row>
    <row r="28" spans="1:22" ht="9.9499999999999993" customHeight="1">
      <c r="A28" s="56"/>
      <c r="B28" s="60"/>
      <c r="C28" s="58"/>
      <c r="D28" s="59"/>
      <c r="E28" s="62"/>
      <c r="F28" s="59"/>
      <c r="G28" s="60"/>
      <c r="H28" s="59"/>
      <c r="I28" s="61"/>
      <c r="J28" s="59"/>
      <c r="K28" s="62"/>
      <c r="L28" s="59"/>
      <c r="M28" s="59"/>
      <c r="N28" s="72"/>
      <c r="O28" s="72"/>
      <c r="P28" s="72"/>
      <c r="Q28" s="72"/>
      <c r="R28" s="64"/>
      <c r="S28" s="158"/>
      <c r="T28" s="167"/>
      <c r="U28" s="167"/>
      <c r="V28" s="167"/>
    </row>
    <row r="29" spans="1:22" ht="46.5" customHeight="1">
      <c r="A29" s="43">
        <v>3</v>
      </c>
      <c r="B29" s="21" t="s">
        <v>86</v>
      </c>
      <c r="C29" s="22" t="s">
        <v>87</v>
      </c>
      <c r="D29" s="44"/>
      <c r="E29" s="75"/>
      <c r="F29" s="44"/>
      <c r="G29" s="73"/>
      <c r="H29" s="44"/>
      <c r="I29" s="74"/>
      <c r="J29" s="44"/>
      <c r="K29" s="75"/>
      <c r="L29" s="48" t="s">
        <v>23</v>
      </c>
      <c r="M29" s="48" t="s">
        <v>23</v>
      </c>
      <c r="N29" s="48" t="s">
        <v>23</v>
      </c>
      <c r="O29" s="48" t="s">
        <v>23</v>
      </c>
      <c r="P29" s="48" t="s">
        <v>23</v>
      </c>
      <c r="Q29" s="48" t="s">
        <v>23</v>
      </c>
      <c r="R29" s="28" t="s">
        <v>88</v>
      </c>
      <c r="S29" s="156" t="s">
        <v>217</v>
      </c>
      <c r="T29" s="167">
        <v>50</v>
      </c>
      <c r="U29" s="167">
        <v>50</v>
      </c>
      <c r="V29" s="167"/>
    </row>
    <row r="30" spans="1:22" ht="9.9499999999999993" customHeight="1">
      <c r="A30" s="56"/>
      <c r="B30" s="57"/>
      <c r="C30" s="58"/>
      <c r="D30" s="59"/>
      <c r="E30" s="62"/>
      <c r="F30" s="59"/>
      <c r="G30" s="60"/>
      <c r="H30" s="59"/>
      <c r="I30" s="61"/>
      <c r="J30" s="59"/>
      <c r="K30" s="62"/>
      <c r="L30" s="59"/>
      <c r="M30" s="59"/>
      <c r="N30" s="59"/>
      <c r="O30" s="59"/>
      <c r="P30" s="59"/>
      <c r="Q30" s="59"/>
      <c r="R30" s="64"/>
      <c r="S30" s="158"/>
      <c r="T30" s="167"/>
      <c r="U30" s="167"/>
      <c r="V30" s="167"/>
    </row>
    <row r="31" spans="1:22" ht="37.5" customHeight="1">
      <c r="A31" s="29">
        <v>4</v>
      </c>
      <c r="B31" s="30" t="s">
        <v>89</v>
      </c>
      <c r="C31" s="31" t="s">
        <v>90</v>
      </c>
      <c r="D31" s="32"/>
      <c r="E31" s="153" t="s">
        <v>91</v>
      </c>
      <c r="F31" s="33">
        <v>1</v>
      </c>
      <c r="G31" s="34">
        <f>D31*1.5*F31</f>
        <v>0</v>
      </c>
      <c r="H31" s="40" t="s">
        <v>23</v>
      </c>
      <c r="I31" s="35">
        <f>D31*4*F31</f>
        <v>0</v>
      </c>
      <c r="J31" s="32"/>
      <c r="K31" s="36"/>
      <c r="L31" s="101">
        <v>2</v>
      </c>
      <c r="M31" s="101">
        <v>2</v>
      </c>
      <c r="N31" s="40" t="s">
        <v>63</v>
      </c>
      <c r="O31" s="65">
        <v>1.5</v>
      </c>
      <c r="P31" s="65">
        <v>3</v>
      </c>
      <c r="Q31" s="76" t="s">
        <v>92</v>
      </c>
      <c r="R31" s="70" t="s">
        <v>93</v>
      </c>
      <c r="S31" s="157" t="s">
        <v>218</v>
      </c>
      <c r="T31" s="167">
        <v>100</v>
      </c>
      <c r="U31" s="167"/>
      <c r="V31" s="167"/>
    </row>
    <row r="32" spans="1:22" ht="9.9499999999999993" customHeight="1">
      <c r="A32" s="56"/>
      <c r="B32" s="57"/>
      <c r="C32" s="58"/>
      <c r="D32" s="59"/>
      <c r="E32" s="62"/>
      <c r="F32" s="59"/>
      <c r="G32" s="60"/>
      <c r="H32" s="59"/>
      <c r="I32" s="61"/>
      <c r="J32" s="59"/>
      <c r="K32" s="62"/>
      <c r="L32" s="59"/>
      <c r="M32" s="59"/>
      <c r="N32" s="59"/>
      <c r="O32" s="59"/>
      <c r="P32" s="59"/>
      <c r="Q32" s="59"/>
      <c r="R32" s="64"/>
      <c r="S32" s="158"/>
      <c r="T32" s="167"/>
      <c r="U32" s="167"/>
      <c r="V32" s="167"/>
    </row>
    <row r="33" spans="1:22" ht="44.25" customHeight="1">
      <c r="A33" s="29">
        <v>5</v>
      </c>
      <c r="B33" s="30" t="s">
        <v>94</v>
      </c>
      <c r="C33" s="31" t="s">
        <v>95</v>
      </c>
      <c r="D33" s="32"/>
      <c r="E33" s="153" t="s">
        <v>96</v>
      </c>
      <c r="F33" s="33">
        <v>1</v>
      </c>
      <c r="G33" s="34">
        <f>D33*2*F33</f>
        <v>0</v>
      </c>
      <c r="H33" s="40" t="s">
        <v>23</v>
      </c>
      <c r="I33" s="35">
        <f>D33*8*F33</f>
        <v>0</v>
      </c>
      <c r="J33" s="32"/>
      <c r="K33" s="36"/>
      <c r="L33" s="40" t="s">
        <v>97</v>
      </c>
      <c r="M33" s="40" t="s">
        <v>97</v>
      </c>
      <c r="N33" s="40" t="s">
        <v>97</v>
      </c>
      <c r="O33" s="65">
        <v>3</v>
      </c>
      <c r="P33" s="65">
        <v>4</v>
      </c>
      <c r="Q33" s="77" t="s">
        <v>98</v>
      </c>
      <c r="R33" s="39"/>
      <c r="S33" s="157" t="s">
        <v>217</v>
      </c>
      <c r="T33" s="167">
        <v>75</v>
      </c>
      <c r="U33" s="167">
        <v>25</v>
      </c>
      <c r="V33" s="167"/>
    </row>
    <row r="34" spans="1:22" ht="9.9499999999999993" customHeight="1">
      <c r="A34" s="78"/>
      <c r="B34" s="79"/>
      <c r="C34" s="80"/>
      <c r="D34" s="81"/>
      <c r="E34" s="84"/>
      <c r="F34" s="81"/>
      <c r="G34" s="82"/>
      <c r="H34" s="81"/>
      <c r="I34" s="83"/>
      <c r="J34" s="81"/>
      <c r="K34" s="84"/>
      <c r="L34" s="81"/>
      <c r="M34" s="81"/>
      <c r="N34" s="85"/>
      <c r="O34" s="85"/>
      <c r="P34" s="85"/>
      <c r="Q34" s="85"/>
      <c r="R34" s="86"/>
      <c r="S34" s="159"/>
      <c r="T34" s="167"/>
      <c r="U34" s="167"/>
      <c r="V34" s="167"/>
    </row>
    <row r="35" spans="1:22" ht="30.75" customHeight="1">
      <c r="A35" s="29">
        <v>6</v>
      </c>
      <c r="B35" s="30" t="s">
        <v>99</v>
      </c>
      <c r="C35" s="31" t="s">
        <v>100</v>
      </c>
      <c r="D35" s="48" t="s">
        <v>23</v>
      </c>
      <c r="E35" s="55" t="s">
        <v>23</v>
      </c>
      <c r="F35" s="48" t="s">
        <v>23</v>
      </c>
      <c r="G35" s="52" t="s">
        <v>23</v>
      </c>
      <c r="H35" s="48" t="s">
        <v>23</v>
      </c>
      <c r="I35" s="53" t="s">
        <v>23</v>
      </c>
      <c r="J35" s="48" t="s">
        <v>23</v>
      </c>
      <c r="K35" s="54" t="s">
        <v>23</v>
      </c>
      <c r="L35" s="101" t="s">
        <v>101</v>
      </c>
      <c r="M35" s="101" t="s">
        <v>101</v>
      </c>
      <c r="N35" s="101" t="s">
        <v>101</v>
      </c>
      <c r="O35" s="101" t="s">
        <v>101</v>
      </c>
      <c r="P35" s="101" t="s">
        <v>101</v>
      </c>
      <c r="Q35" s="101" t="s">
        <v>101</v>
      </c>
      <c r="R35" s="70" t="s">
        <v>102</v>
      </c>
      <c r="S35" s="157" t="s">
        <v>217</v>
      </c>
      <c r="T35" s="167"/>
      <c r="U35" s="167"/>
      <c r="V35" s="167"/>
    </row>
    <row r="36" spans="1:22" ht="9.9499999999999993" customHeight="1">
      <c r="A36" s="56"/>
      <c r="B36" s="57"/>
      <c r="C36" s="58"/>
      <c r="D36" s="59"/>
      <c r="E36" s="62"/>
      <c r="F36" s="59"/>
      <c r="G36" s="60"/>
      <c r="H36" s="59"/>
      <c r="I36" s="61"/>
      <c r="J36" s="59"/>
      <c r="K36" s="62"/>
      <c r="L36" s="59"/>
      <c r="M36" s="59"/>
      <c r="N36" s="59"/>
      <c r="O36" s="59"/>
      <c r="P36" s="59"/>
      <c r="Q36" s="59"/>
      <c r="R36" s="64"/>
      <c r="S36" s="158"/>
      <c r="T36" s="167"/>
      <c r="U36" s="167"/>
      <c r="V36" s="167"/>
    </row>
    <row r="37" spans="1:22" ht="44.25" customHeight="1">
      <c r="A37" s="29">
        <v>7</v>
      </c>
      <c r="B37" s="30" t="s">
        <v>103</v>
      </c>
      <c r="C37" s="31" t="s">
        <v>104</v>
      </c>
      <c r="D37" s="65"/>
      <c r="E37" s="68"/>
      <c r="F37" s="65"/>
      <c r="G37" s="66"/>
      <c r="H37" s="76"/>
      <c r="I37" s="67"/>
      <c r="J37" s="65"/>
      <c r="K37" s="68"/>
      <c r="L37" s="69"/>
      <c r="M37" s="69"/>
      <c r="N37" s="69"/>
      <c r="O37" s="69"/>
      <c r="P37" s="69"/>
      <c r="Q37" s="69"/>
      <c r="R37" s="39"/>
      <c r="S37" s="157"/>
      <c r="T37" s="167">
        <v>75</v>
      </c>
      <c r="U37" s="167">
        <v>25</v>
      </c>
      <c r="V37" s="167"/>
    </row>
    <row r="38" spans="1:22" ht="44.25" customHeight="1">
      <c r="A38" s="29" t="s">
        <v>105</v>
      </c>
      <c r="B38" s="30"/>
      <c r="C38" s="31" t="s">
        <v>106</v>
      </c>
      <c r="D38" s="32"/>
      <c r="E38" s="153" t="s">
        <v>107</v>
      </c>
      <c r="F38" s="33">
        <v>1</v>
      </c>
      <c r="G38" s="34">
        <f>D38*0.25*F38</f>
        <v>0</v>
      </c>
      <c r="H38" s="40" t="s">
        <v>23</v>
      </c>
      <c r="I38" s="35">
        <f>D38*1*F38</f>
        <v>0</v>
      </c>
      <c r="J38" s="32"/>
      <c r="K38" s="36"/>
      <c r="L38" s="101">
        <v>0.25</v>
      </c>
      <c r="M38" s="101">
        <v>0.25</v>
      </c>
      <c r="N38" s="101">
        <v>0.5</v>
      </c>
      <c r="O38" s="101">
        <v>0.25</v>
      </c>
      <c r="P38" s="101" t="s">
        <v>108</v>
      </c>
      <c r="Q38" s="101">
        <v>1</v>
      </c>
      <c r="R38" s="39" t="s">
        <v>109</v>
      </c>
      <c r="S38" s="157" t="s">
        <v>217</v>
      </c>
      <c r="T38" s="167">
        <v>75</v>
      </c>
      <c r="U38" s="167">
        <v>25</v>
      </c>
      <c r="V38" s="167"/>
    </row>
    <row r="39" spans="1:22" ht="42" customHeight="1">
      <c r="A39" s="29" t="s">
        <v>110</v>
      </c>
      <c r="B39" s="30"/>
      <c r="C39" s="31" t="s">
        <v>111</v>
      </c>
      <c r="D39" s="32"/>
      <c r="E39" s="153" t="s">
        <v>107</v>
      </c>
      <c r="F39" s="33">
        <v>1</v>
      </c>
      <c r="G39" s="34">
        <f>D39*1*F39</f>
        <v>0</v>
      </c>
      <c r="H39" s="40" t="s">
        <v>23</v>
      </c>
      <c r="I39" s="35">
        <f>D39*4*F39</f>
        <v>0</v>
      </c>
      <c r="J39" s="32"/>
      <c r="K39" s="36"/>
      <c r="L39" s="101">
        <v>1</v>
      </c>
      <c r="M39" s="101">
        <v>1</v>
      </c>
      <c r="N39" s="40" t="s">
        <v>112</v>
      </c>
      <c r="O39" s="101">
        <v>1.5</v>
      </c>
      <c r="P39" s="40" t="s">
        <v>63</v>
      </c>
      <c r="Q39" s="40" t="s">
        <v>97</v>
      </c>
      <c r="R39" s="39" t="s">
        <v>109</v>
      </c>
      <c r="S39" s="157" t="s">
        <v>217</v>
      </c>
      <c r="T39" s="167">
        <v>75</v>
      </c>
      <c r="U39" s="167">
        <v>25</v>
      </c>
      <c r="V39" s="167"/>
    </row>
    <row r="40" spans="1:22" ht="9.9499999999999993" hidden="1" customHeight="1">
      <c r="A40" s="56"/>
      <c r="B40" s="57"/>
      <c r="C40" s="58"/>
      <c r="D40" s="59"/>
      <c r="E40" s="62"/>
      <c r="F40" s="59"/>
      <c r="G40" s="60"/>
      <c r="H40" s="59"/>
      <c r="I40" s="61"/>
      <c r="J40" s="59"/>
      <c r="K40" s="62"/>
      <c r="L40" s="59"/>
      <c r="M40" s="59"/>
      <c r="N40" s="87"/>
      <c r="O40" s="59"/>
      <c r="P40" s="87"/>
      <c r="Q40" s="87"/>
      <c r="R40" s="64"/>
      <c r="S40" s="158"/>
      <c r="T40" s="167"/>
      <c r="U40" s="167"/>
      <c r="V40" s="167"/>
    </row>
    <row r="41" spans="1:22" ht="9.9499999999999993" customHeight="1">
      <c r="A41" s="56"/>
      <c r="B41" s="60"/>
      <c r="C41" s="58"/>
      <c r="D41" s="59"/>
      <c r="E41" s="62"/>
      <c r="F41" s="59"/>
      <c r="G41" s="60"/>
      <c r="H41" s="59"/>
      <c r="I41" s="61"/>
      <c r="J41" s="59"/>
      <c r="K41" s="62"/>
      <c r="L41" s="59"/>
      <c r="M41" s="59"/>
      <c r="N41" s="72"/>
      <c r="O41" s="72"/>
      <c r="P41" s="72"/>
      <c r="Q41" s="72"/>
      <c r="R41" s="64"/>
      <c r="S41" s="158"/>
      <c r="T41" s="167"/>
      <c r="U41" s="167"/>
      <c r="V41" s="167"/>
    </row>
    <row r="42" spans="1:22" ht="46.15" hidden="1" customHeight="1">
      <c r="A42" s="88"/>
      <c r="B42" s="89"/>
      <c r="C42" s="90"/>
      <c r="D42" s="91"/>
      <c r="E42" s="94"/>
      <c r="F42" s="91"/>
      <c r="G42" s="92"/>
      <c r="H42" s="91"/>
      <c r="I42" s="93"/>
      <c r="J42" s="91"/>
      <c r="K42" s="94"/>
      <c r="R42" s="96"/>
      <c r="S42" s="160"/>
      <c r="T42" s="167"/>
      <c r="U42" s="167"/>
      <c r="V42" s="167"/>
    </row>
    <row r="43" spans="1:22" hidden="1">
      <c r="A43" s="88"/>
      <c r="B43" s="89"/>
      <c r="C43" s="97"/>
      <c r="D43" s="91"/>
      <c r="E43" s="94"/>
      <c r="F43" s="91"/>
      <c r="G43" s="92"/>
      <c r="H43" s="91"/>
      <c r="I43" s="93"/>
      <c r="J43" s="91"/>
      <c r="K43" s="94"/>
      <c r="R43" s="96"/>
      <c r="S43" s="160"/>
      <c r="T43" s="167"/>
      <c r="U43" s="167"/>
      <c r="V43" s="167"/>
    </row>
    <row r="44" spans="1:22" hidden="1">
      <c r="A44" s="88"/>
      <c r="B44" s="89"/>
      <c r="C44" s="97"/>
      <c r="D44" s="91"/>
      <c r="E44" s="94"/>
      <c r="F44" s="91"/>
      <c r="G44" s="92"/>
      <c r="H44" s="91"/>
      <c r="I44" s="93"/>
      <c r="J44" s="91"/>
      <c r="K44" s="94"/>
      <c r="R44" s="96"/>
      <c r="S44" s="160"/>
      <c r="T44" s="167"/>
      <c r="U44" s="167"/>
      <c r="V44" s="167"/>
    </row>
    <row r="45" spans="1:22" hidden="1">
      <c r="A45" s="88"/>
      <c r="B45" s="89"/>
      <c r="C45" s="97"/>
      <c r="D45" s="91"/>
      <c r="E45" s="94"/>
      <c r="F45" s="91"/>
      <c r="G45" s="92"/>
      <c r="H45" s="91"/>
      <c r="I45" s="93"/>
      <c r="J45" s="91"/>
      <c r="K45" s="94"/>
      <c r="R45" s="96"/>
      <c r="S45" s="160"/>
      <c r="T45" s="167"/>
      <c r="U45" s="167"/>
      <c r="V45" s="167"/>
    </row>
    <row r="46" spans="1:22" hidden="1">
      <c r="A46" s="88"/>
      <c r="B46" s="89"/>
      <c r="C46" s="97"/>
      <c r="D46" s="91"/>
      <c r="E46" s="94"/>
      <c r="F46" s="91"/>
      <c r="G46" s="92"/>
      <c r="H46" s="91"/>
      <c r="I46" s="93"/>
      <c r="J46" s="91"/>
      <c r="K46" s="94"/>
      <c r="R46" s="96"/>
      <c r="S46" s="160"/>
      <c r="T46" s="167"/>
      <c r="U46" s="167"/>
      <c r="V46" s="167"/>
    </row>
    <row r="47" spans="1:22" hidden="1">
      <c r="A47" s="88"/>
      <c r="B47" s="89"/>
      <c r="C47" s="97"/>
      <c r="D47" s="91"/>
      <c r="E47" s="94"/>
      <c r="F47" s="91"/>
      <c r="G47" s="92"/>
      <c r="H47" s="91"/>
      <c r="I47" s="93"/>
      <c r="J47" s="91"/>
      <c r="K47" s="94"/>
      <c r="R47" s="96"/>
      <c r="S47" s="160"/>
      <c r="T47" s="167"/>
      <c r="U47" s="167"/>
      <c r="V47" s="167"/>
    </row>
    <row r="48" spans="1:22" hidden="1">
      <c r="A48" s="88"/>
      <c r="B48" s="89"/>
      <c r="C48" s="97"/>
      <c r="D48" s="91"/>
      <c r="E48" s="94"/>
      <c r="F48" s="91"/>
      <c r="G48" s="92"/>
      <c r="H48" s="91"/>
      <c r="I48" s="93"/>
      <c r="J48" s="91"/>
      <c r="K48" s="94"/>
      <c r="R48" s="96"/>
      <c r="S48" s="160"/>
      <c r="T48" s="167"/>
      <c r="U48" s="167"/>
      <c r="V48" s="167"/>
    </row>
    <row r="49" spans="1:22" hidden="1">
      <c r="A49" s="88"/>
      <c r="B49" s="89"/>
      <c r="C49" s="97"/>
      <c r="D49" s="91"/>
      <c r="E49" s="94"/>
      <c r="F49" s="91"/>
      <c r="G49" s="92"/>
      <c r="H49" s="91"/>
      <c r="I49" s="93"/>
      <c r="J49" s="91"/>
      <c r="K49" s="94"/>
      <c r="R49" s="96"/>
      <c r="S49" s="160"/>
      <c r="T49" s="167"/>
      <c r="U49" s="167"/>
      <c r="V49" s="167"/>
    </row>
    <row r="50" spans="1:22" ht="33.75" customHeight="1">
      <c r="A50" s="43">
        <v>8</v>
      </c>
      <c r="B50" s="21" t="s">
        <v>113</v>
      </c>
      <c r="C50" s="22" t="s">
        <v>114</v>
      </c>
      <c r="D50" s="48" t="s">
        <v>23</v>
      </c>
      <c r="E50" s="55" t="s">
        <v>23</v>
      </c>
      <c r="F50" s="48" t="s">
        <v>23</v>
      </c>
      <c r="G50" s="52" t="s">
        <v>23</v>
      </c>
      <c r="H50" s="48" t="s">
        <v>23</v>
      </c>
      <c r="I50" s="53" t="s">
        <v>23</v>
      </c>
      <c r="J50" s="48" t="s">
        <v>23</v>
      </c>
      <c r="K50" s="55" t="s">
        <v>23</v>
      </c>
      <c r="L50" s="44" t="s">
        <v>101</v>
      </c>
      <c r="M50" s="44" t="s">
        <v>101</v>
      </c>
      <c r="N50" s="44" t="s">
        <v>101</v>
      </c>
      <c r="O50" s="44" t="s">
        <v>101</v>
      </c>
      <c r="P50" s="44" t="s">
        <v>101</v>
      </c>
      <c r="Q50" s="44" t="s">
        <v>101</v>
      </c>
      <c r="R50" s="98" t="s">
        <v>115</v>
      </c>
      <c r="S50" s="156" t="s">
        <v>217</v>
      </c>
      <c r="T50" s="167"/>
      <c r="U50" s="167"/>
      <c r="V50" s="167"/>
    </row>
    <row r="51" spans="1:22" s="100" customFormat="1" ht="9.9499999999999993" customHeight="1">
      <c r="A51" s="78"/>
      <c r="B51" s="79"/>
      <c r="C51" s="80"/>
      <c r="D51" s="81"/>
      <c r="E51" s="84"/>
      <c r="F51" s="81"/>
      <c r="G51" s="82"/>
      <c r="H51" s="81"/>
      <c r="I51" s="83"/>
      <c r="J51" s="81"/>
      <c r="K51" s="84"/>
      <c r="L51" s="81"/>
      <c r="M51" s="81"/>
      <c r="N51" s="81"/>
      <c r="O51" s="81"/>
      <c r="P51" s="99"/>
      <c r="Q51" s="99"/>
      <c r="R51" s="86"/>
      <c r="S51" s="159"/>
      <c r="T51" s="168"/>
      <c r="U51" s="168"/>
      <c r="V51" s="168"/>
    </row>
    <row r="52" spans="1:22" ht="52.5" customHeight="1">
      <c r="A52" s="29">
        <v>9</v>
      </c>
      <c r="B52" s="30" t="s">
        <v>116</v>
      </c>
      <c r="C52" s="31" t="s">
        <v>117</v>
      </c>
      <c r="D52" s="32"/>
      <c r="E52" s="153" t="s">
        <v>118</v>
      </c>
      <c r="F52" s="33">
        <v>1</v>
      </c>
      <c r="G52" s="34">
        <f>D52*1*F52</f>
        <v>0</v>
      </c>
      <c r="H52" s="40" t="s">
        <v>23</v>
      </c>
      <c r="I52" s="35">
        <f>D52*3*F52</f>
        <v>0</v>
      </c>
      <c r="J52" s="32"/>
      <c r="K52" s="36"/>
      <c r="L52" s="101">
        <v>2</v>
      </c>
      <c r="M52" s="101">
        <v>2</v>
      </c>
      <c r="N52" s="101" t="s">
        <v>119</v>
      </c>
      <c r="O52" s="101" t="s">
        <v>120</v>
      </c>
      <c r="P52" s="40" t="s">
        <v>63</v>
      </c>
      <c r="Q52" s="40" t="s">
        <v>112</v>
      </c>
      <c r="R52" s="39"/>
      <c r="S52" s="157" t="s">
        <v>217</v>
      </c>
      <c r="T52" s="167">
        <v>75</v>
      </c>
      <c r="U52" s="167">
        <v>25</v>
      </c>
      <c r="V52" s="167"/>
    </row>
    <row r="53" spans="1:22" s="100" customFormat="1" ht="9.9499999999999993" customHeight="1">
      <c r="A53" s="78"/>
      <c r="B53" s="79"/>
      <c r="C53" s="80"/>
      <c r="D53" s="81"/>
      <c r="E53" s="84"/>
      <c r="F53" s="81"/>
      <c r="G53" s="82"/>
      <c r="H53" s="81"/>
      <c r="I53" s="83"/>
      <c r="J53" s="81"/>
      <c r="K53" s="84"/>
      <c r="L53" s="81"/>
      <c r="M53" s="81"/>
      <c r="N53" s="81"/>
      <c r="O53" s="81"/>
      <c r="P53" s="99"/>
      <c r="Q53" s="99"/>
      <c r="R53" s="86"/>
      <c r="S53" s="159"/>
      <c r="T53" s="168"/>
      <c r="U53" s="168"/>
      <c r="V53" s="168"/>
    </row>
    <row r="54" spans="1:22" ht="80.25" customHeight="1">
      <c r="A54" s="29">
        <v>10</v>
      </c>
      <c r="B54" s="30" t="s">
        <v>121</v>
      </c>
      <c r="C54" s="31" t="s">
        <v>122</v>
      </c>
      <c r="D54" s="32"/>
      <c r="E54" s="153" t="s">
        <v>123</v>
      </c>
      <c r="F54" s="33">
        <v>1</v>
      </c>
      <c r="G54" s="175">
        <f>D54*F54</f>
        <v>0</v>
      </c>
      <c r="H54" s="175"/>
      <c r="I54" s="175"/>
      <c r="J54" s="32"/>
      <c r="K54" s="36"/>
      <c r="L54" s="101">
        <v>1</v>
      </c>
      <c r="M54" s="101">
        <v>1</v>
      </c>
      <c r="N54" s="101">
        <v>1</v>
      </c>
      <c r="O54" s="65">
        <v>1</v>
      </c>
      <c r="P54" s="65">
        <v>1</v>
      </c>
      <c r="Q54" s="65">
        <v>1</v>
      </c>
      <c r="R54" s="39" t="s">
        <v>124</v>
      </c>
      <c r="S54" s="157" t="s">
        <v>217</v>
      </c>
      <c r="T54" s="167">
        <v>50</v>
      </c>
      <c r="U54" s="167">
        <v>50</v>
      </c>
      <c r="V54" s="167"/>
    </row>
    <row r="55" spans="1:22" ht="9.9499999999999993" customHeight="1">
      <c r="A55" s="78"/>
      <c r="B55" s="79"/>
      <c r="C55" s="80"/>
      <c r="D55" s="81"/>
      <c r="E55" s="84"/>
      <c r="F55" s="81"/>
      <c r="G55" s="82"/>
      <c r="H55" s="81"/>
      <c r="I55" s="83"/>
      <c r="J55" s="81"/>
      <c r="K55" s="84"/>
      <c r="L55" s="81"/>
      <c r="M55" s="81"/>
      <c r="N55" s="81"/>
      <c r="O55" s="85"/>
      <c r="P55" s="85"/>
      <c r="Q55" s="85"/>
      <c r="R55" s="86"/>
      <c r="S55" s="159"/>
      <c r="T55" s="167"/>
      <c r="U55" s="167"/>
      <c r="V55" s="167"/>
    </row>
    <row r="56" spans="1:22" ht="47.25" customHeight="1">
      <c r="A56" s="29">
        <v>11</v>
      </c>
      <c r="B56" s="30" t="s">
        <v>125</v>
      </c>
      <c r="C56" s="31" t="s">
        <v>126</v>
      </c>
      <c r="D56" s="32"/>
      <c r="E56" s="153" t="s">
        <v>127</v>
      </c>
      <c r="F56" s="33">
        <v>1</v>
      </c>
      <c r="G56" s="175">
        <f>D56*8*F56</f>
        <v>0</v>
      </c>
      <c r="H56" s="175"/>
      <c r="I56" s="175"/>
      <c r="J56" s="32"/>
      <c r="K56" s="36"/>
      <c r="L56" s="101">
        <v>8</v>
      </c>
      <c r="M56" s="101">
        <v>8</v>
      </c>
      <c r="N56" s="101">
        <v>8</v>
      </c>
      <c r="O56" s="65">
        <v>8</v>
      </c>
      <c r="P56" s="65">
        <v>8</v>
      </c>
      <c r="Q56" s="65">
        <v>8</v>
      </c>
      <c r="R56" s="39"/>
      <c r="S56" s="157" t="s">
        <v>217</v>
      </c>
      <c r="T56" s="167">
        <v>50</v>
      </c>
      <c r="U56" s="167">
        <v>50</v>
      </c>
      <c r="V56" s="167"/>
    </row>
    <row r="57" spans="1:22" ht="9.9499999999999993" customHeight="1">
      <c r="A57" s="56"/>
      <c r="B57" s="57"/>
      <c r="C57" s="58"/>
      <c r="D57" s="59"/>
      <c r="E57" s="62"/>
      <c r="F57" s="59"/>
      <c r="G57" s="60"/>
      <c r="H57" s="59"/>
      <c r="I57" s="61"/>
      <c r="J57" s="59"/>
      <c r="K57" s="62"/>
      <c r="L57" s="59"/>
      <c r="M57" s="59"/>
      <c r="N57" s="59"/>
      <c r="O57" s="72"/>
      <c r="P57" s="72"/>
      <c r="Q57" s="72"/>
      <c r="R57" s="64"/>
      <c r="S57" s="158"/>
      <c r="T57" s="167"/>
      <c r="U57" s="167"/>
      <c r="V57" s="167"/>
    </row>
    <row r="58" spans="1:22" ht="65.25" customHeight="1">
      <c r="A58" s="29">
        <v>12</v>
      </c>
      <c r="B58" s="30" t="s">
        <v>128</v>
      </c>
      <c r="C58" s="31" t="s">
        <v>129</v>
      </c>
      <c r="D58" s="32"/>
      <c r="E58" s="153" t="s">
        <v>130</v>
      </c>
      <c r="F58" s="33">
        <v>1</v>
      </c>
      <c r="G58" s="34">
        <f>D58*0.75*F58</f>
        <v>0</v>
      </c>
      <c r="H58" s="40" t="s">
        <v>23</v>
      </c>
      <c r="I58" s="35">
        <f>D58*2*F58</f>
        <v>0</v>
      </c>
      <c r="J58" s="32"/>
      <c r="K58" s="36"/>
      <c r="L58" s="101">
        <v>0.75</v>
      </c>
      <c r="M58" s="101">
        <v>0.75</v>
      </c>
      <c r="N58" s="101">
        <v>1</v>
      </c>
      <c r="O58" s="65">
        <v>1</v>
      </c>
      <c r="P58" s="65">
        <v>2</v>
      </c>
      <c r="Q58" s="65">
        <v>1</v>
      </c>
      <c r="R58" s="39" t="s">
        <v>131</v>
      </c>
      <c r="S58" s="157" t="s">
        <v>217</v>
      </c>
      <c r="T58" s="167">
        <v>25</v>
      </c>
      <c r="U58" s="167">
        <v>75</v>
      </c>
      <c r="V58" s="167"/>
    </row>
    <row r="59" spans="1:22" ht="9.9499999999999993" customHeight="1">
      <c r="A59" s="78"/>
      <c r="B59" s="79"/>
      <c r="C59" s="80"/>
      <c r="D59" s="81"/>
      <c r="E59" s="84"/>
      <c r="F59" s="81"/>
      <c r="G59" s="82"/>
      <c r="H59" s="81"/>
      <c r="I59" s="83"/>
      <c r="J59" s="81"/>
      <c r="K59" s="84"/>
      <c r="L59" s="81"/>
      <c r="M59" s="81"/>
      <c r="N59" s="81"/>
      <c r="O59" s="85"/>
      <c r="P59" s="85"/>
      <c r="Q59" s="85"/>
      <c r="R59" s="86"/>
      <c r="S59" s="159"/>
      <c r="T59" s="167"/>
      <c r="U59" s="167"/>
      <c r="V59" s="167"/>
    </row>
    <row r="60" spans="1:22" ht="81.75" customHeight="1">
      <c r="A60" s="29">
        <v>13</v>
      </c>
      <c r="B60" s="30" t="s">
        <v>132</v>
      </c>
      <c r="C60" s="31" t="s">
        <v>133</v>
      </c>
      <c r="D60" s="32"/>
      <c r="E60" s="153" t="s">
        <v>134</v>
      </c>
      <c r="F60" s="33">
        <v>1</v>
      </c>
      <c r="G60" s="34">
        <f>D60*0.5*F60</f>
        <v>0</v>
      </c>
      <c r="H60" s="40" t="s">
        <v>23</v>
      </c>
      <c r="I60" s="35">
        <f>D60*8*F60</f>
        <v>0</v>
      </c>
      <c r="J60" s="32"/>
      <c r="K60" s="36"/>
      <c r="L60" s="40" t="s">
        <v>135</v>
      </c>
      <c r="M60" s="40" t="s">
        <v>135</v>
      </c>
      <c r="N60" s="40" t="s">
        <v>135</v>
      </c>
      <c r="O60" s="40" t="s">
        <v>135</v>
      </c>
      <c r="P60" s="40" t="s">
        <v>135</v>
      </c>
      <c r="Q60" s="40" t="s">
        <v>135</v>
      </c>
      <c r="R60" s="70" t="s">
        <v>136</v>
      </c>
      <c r="S60" s="157" t="s">
        <v>218</v>
      </c>
      <c r="T60" s="167">
        <v>50</v>
      </c>
      <c r="U60" s="167">
        <v>50</v>
      </c>
      <c r="V60" s="167"/>
    </row>
    <row r="61" spans="1:22" ht="9.9499999999999993" customHeight="1">
      <c r="A61" s="56"/>
      <c r="B61" s="60"/>
      <c r="C61" s="58"/>
      <c r="D61" s="59"/>
      <c r="E61" s="62"/>
      <c r="F61" s="59"/>
      <c r="G61" s="60"/>
      <c r="H61" s="59"/>
      <c r="I61" s="61"/>
      <c r="J61" s="59"/>
      <c r="K61" s="62"/>
      <c r="L61" s="59"/>
      <c r="M61" s="59"/>
      <c r="N61" s="72"/>
      <c r="O61" s="72"/>
      <c r="P61" s="72"/>
      <c r="Q61" s="72"/>
      <c r="R61" s="64"/>
      <c r="S61" s="158"/>
      <c r="T61" s="167"/>
      <c r="U61" s="167"/>
      <c r="V61" s="167"/>
    </row>
    <row r="62" spans="1:22" ht="39.75" customHeight="1">
      <c r="A62" s="43">
        <v>14</v>
      </c>
      <c r="B62" s="21" t="s">
        <v>137</v>
      </c>
      <c r="C62" s="22" t="s">
        <v>138</v>
      </c>
      <c r="D62" s="45"/>
      <c r="E62" s="75" t="s">
        <v>139</v>
      </c>
      <c r="F62" s="102">
        <v>1</v>
      </c>
      <c r="G62" s="73">
        <f>D62*F62</f>
        <v>0</v>
      </c>
      <c r="H62" s="48" t="s">
        <v>23</v>
      </c>
      <c r="I62" s="74">
        <f>D62*4*F62</f>
        <v>0</v>
      </c>
      <c r="J62" s="45"/>
      <c r="K62" s="46"/>
      <c r="L62" s="103" t="s">
        <v>140</v>
      </c>
      <c r="M62" s="103" t="s">
        <v>140</v>
      </c>
      <c r="N62" s="44">
        <v>3</v>
      </c>
      <c r="O62" s="48" t="s">
        <v>63</v>
      </c>
      <c r="P62" s="44">
        <v>3</v>
      </c>
      <c r="Q62" s="48" t="s">
        <v>97</v>
      </c>
      <c r="R62" s="49" t="s">
        <v>141</v>
      </c>
      <c r="S62" s="156" t="s">
        <v>218</v>
      </c>
      <c r="T62" s="167"/>
      <c r="U62" s="167">
        <v>100</v>
      </c>
      <c r="V62" s="167"/>
    </row>
    <row r="63" spans="1:22" ht="9.9499999999999993" customHeight="1">
      <c r="A63" s="78"/>
      <c r="B63" s="79"/>
      <c r="C63" s="80"/>
      <c r="D63" s="81"/>
      <c r="E63" s="84"/>
      <c r="F63" s="81"/>
      <c r="G63" s="82"/>
      <c r="H63" s="81"/>
      <c r="I63" s="83"/>
      <c r="J63" s="81"/>
      <c r="K63" s="84"/>
      <c r="L63" s="99"/>
      <c r="M63" s="99"/>
      <c r="N63" s="99"/>
      <c r="O63" s="99"/>
      <c r="P63" s="99"/>
      <c r="Q63" s="99"/>
      <c r="R63" s="104"/>
      <c r="S63" s="159"/>
      <c r="T63" s="167"/>
      <c r="U63" s="167"/>
      <c r="V63" s="167"/>
    </row>
    <row r="64" spans="1:22" ht="42" customHeight="1">
      <c r="A64" s="29">
        <v>15</v>
      </c>
      <c r="B64" s="30" t="s">
        <v>142</v>
      </c>
      <c r="C64" s="31" t="s">
        <v>143</v>
      </c>
      <c r="D64" s="32"/>
      <c r="E64" s="153" t="s">
        <v>144</v>
      </c>
      <c r="F64" s="33">
        <v>1</v>
      </c>
      <c r="G64" s="175">
        <f>D64*-0.25*F64</f>
        <v>0</v>
      </c>
      <c r="H64" s="175"/>
      <c r="I64" s="175"/>
      <c r="J64" s="32"/>
      <c r="K64" s="36"/>
      <c r="L64" s="40" t="s">
        <v>145</v>
      </c>
      <c r="M64" s="40" t="s">
        <v>145</v>
      </c>
      <c r="N64" s="65"/>
      <c r="O64" s="65"/>
      <c r="P64" s="65"/>
      <c r="Q64" s="65"/>
      <c r="R64" s="39" t="s">
        <v>146</v>
      </c>
      <c r="S64" s="157" t="s">
        <v>218</v>
      </c>
      <c r="T64" s="167"/>
      <c r="U64" s="167"/>
      <c r="V64" s="167"/>
    </row>
    <row r="65" spans="1:22" hidden="1">
      <c r="A65" s="88"/>
      <c r="B65" s="89"/>
      <c r="C65" s="97"/>
      <c r="D65" s="91"/>
      <c r="E65" s="94"/>
      <c r="F65" s="91"/>
      <c r="G65" s="92"/>
      <c r="H65" s="91"/>
      <c r="I65" s="93"/>
      <c r="J65" s="91"/>
      <c r="K65" s="94"/>
      <c r="R65" s="96"/>
      <c r="S65" s="160"/>
      <c r="T65" s="167"/>
      <c r="U65" s="167"/>
      <c r="V65" s="167"/>
    </row>
    <row r="66" spans="1:22" hidden="1">
      <c r="A66" s="88"/>
      <c r="B66" s="89"/>
      <c r="C66" s="97"/>
      <c r="D66" s="91"/>
      <c r="E66" s="94"/>
      <c r="F66" s="91"/>
      <c r="G66" s="92"/>
      <c r="H66" s="91"/>
      <c r="I66" s="93"/>
      <c r="J66" s="91"/>
      <c r="K66" s="94"/>
      <c r="R66" s="96"/>
      <c r="S66" s="160"/>
      <c r="T66" s="167"/>
      <c r="U66" s="167"/>
      <c r="V66" s="167"/>
    </row>
    <row r="67" spans="1:22" hidden="1">
      <c r="A67" s="88"/>
      <c r="B67" s="89"/>
      <c r="C67" s="97"/>
      <c r="D67" s="91"/>
      <c r="E67" s="94"/>
      <c r="F67" s="91"/>
      <c r="G67" s="92"/>
      <c r="H67" s="91"/>
      <c r="I67" s="93"/>
      <c r="J67" s="91"/>
      <c r="K67" s="94"/>
      <c r="R67" s="96"/>
      <c r="S67" s="160"/>
      <c r="T67" s="167"/>
      <c r="U67" s="167"/>
      <c r="V67" s="167"/>
    </row>
    <row r="68" spans="1:22" hidden="1">
      <c r="A68" s="88"/>
      <c r="B68" s="89"/>
      <c r="C68" s="97"/>
      <c r="D68" s="91"/>
      <c r="E68" s="94"/>
      <c r="F68" s="91"/>
      <c r="G68" s="92"/>
      <c r="H68" s="91"/>
      <c r="I68" s="93"/>
      <c r="J68" s="91"/>
      <c r="K68" s="94"/>
      <c r="R68" s="96"/>
      <c r="S68" s="160"/>
      <c r="T68" s="167"/>
      <c r="U68" s="167"/>
      <c r="V68" s="167"/>
    </row>
    <row r="69" spans="1:22" hidden="1">
      <c r="A69" s="88"/>
      <c r="B69" s="89"/>
      <c r="C69" s="97" t="s">
        <v>147</v>
      </c>
      <c r="D69" s="91"/>
      <c r="E69" s="94"/>
      <c r="F69" s="91"/>
      <c r="G69" s="92"/>
      <c r="H69" s="91"/>
      <c r="I69" s="93"/>
      <c r="J69" s="91"/>
      <c r="K69" s="94"/>
      <c r="R69" s="96"/>
      <c r="S69" s="160"/>
      <c r="T69" s="167"/>
      <c r="U69" s="167"/>
      <c r="V69" s="167"/>
    </row>
    <row r="70" spans="1:22" ht="9.9499999999999993" customHeight="1">
      <c r="A70" s="56"/>
      <c r="B70" s="60"/>
      <c r="C70" s="58"/>
      <c r="D70" s="59"/>
      <c r="E70" s="62"/>
      <c r="F70" s="59"/>
      <c r="G70" s="60"/>
      <c r="H70" s="59"/>
      <c r="I70" s="61"/>
      <c r="J70" s="59"/>
      <c r="K70" s="62"/>
      <c r="L70" s="59"/>
      <c r="M70" s="59"/>
      <c r="N70" s="72"/>
      <c r="O70" s="72"/>
      <c r="P70" s="72"/>
      <c r="Q70" s="72"/>
      <c r="R70" s="64"/>
      <c r="S70" s="158"/>
      <c r="T70" s="167"/>
      <c r="U70" s="167"/>
      <c r="V70" s="167"/>
    </row>
    <row r="71" spans="1:22" ht="29.25" customHeight="1">
      <c r="A71" s="29">
        <v>16</v>
      </c>
      <c r="B71" s="30" t="s">
        <v>148</v>
      </c>
      <c r="C71" s="31" t="s">
        <v>149</v>
      </c>
      <c r="D71" s="32"/>
      <c r="E71" s="153" t="s">
        <v>150</v>
      </c>
      <c r="F71" s="33">
        <v>1</v>
      </c>
      <c r="G71" s="34">
        <f>D71*F71</f>
        <v>0</v>
      </c>
      <c r="H71" s="40" t="s">
        <v>23</v>
      </c>
      <c r="I71" s="35">
        <f>D71*2*F71</f>
        <v>0</v>
      </c>
      <c r="J71" s="32"/>
      <c r="K71" s="36"/>
      <c r="L71" s="40" t="s">
        <v>112</v>
      </c>
      <c r="M71" s="40" t="s">
        <v>112</v>
      </c>
      <c r="N71" s="65">
        <v>1</v>
      </c>
      <c r="O71" s="65">
        <v>1</v>
      </c>
      <c r="P71" s="65">
        <v>2</v>
      </c>
      <c r="Q71" s="76" t="s">
        <v>112</v>
      </c>
      <c r="R71" s="39"/>
      <c r="S71" s="157" t="s">
        <v>218</v>
      </c>
      <c r="T71" s="167"/>
      <c r="U71" s="167">
        <v>100</v>
      </c>
      <c r="V71" s="167"/>
    </row>
    <row r="72" spans="1:22" ht="9.9499999999999993" customHeight="1">
      <c r="A72" s="56"/>
      <c r="B72" s="57"/>
      <c r="C72" s="58"/>
      <c r="D72" s="59"/>
      <c r="E72" s="62"/>
      <c r="F72" s="59"/>
      <c r="G72" s="60"/>
      <c r="H72" s="59"/>
      <c r="I72" s="61"/>
      <c r="J72" s="59"/>
      <c r="K72" s="62"/>
      <c r="L72" s="59"/>
      <c r="M72" s="59"/>
      <c r="N72" s="87"/>
      <c r="O72" s="72"/>
      <c r="P72" s="72"/>
      <c r="Q72" s="105"/>
      <c r="R72" s="106"/>
      <c r="S72" s="158"/>
      <c r="T72" s="167"/>
      <c r="U72" s="167"/>
      <c r="V72" s="167"/>
    </row>
    <row r="73" spans="1:22" ht="116.25" customHeight="1">
      <c r="A73" s="29">
        <v>17</v>
      </c>
      <c r="B73" s="30" t="s">
        <v>151</v>
      </c>
      <c r="C73" s="31" t="s">
        <v>152</v>
      </c>
      <c r="D73" s="33"/>
      <c r="E73" s="153" t="s">
        <v>150</v>
      </c>
      <c r="F73" s="33">
        <v>1</v>
      </c>
      <c r="G73" s="30">
        <f>D73*F73*0.25</f>
        <v>0</v>
      </c>
      <c r="H73" s="40" t="s">
        <v>23</v>
      </c>
      <c r="I73" s="35">
        <f>D73*1*F73</f>
        <v>0</v>
      </c>
      <c r="J73" s="33"/>
      <c r="K73" s="107"/>
      <c r="L73" s="101">
        <v>0.5</v>
      </c>
      <c r="M73" s="101">
        <v>0.75</v>
      </c>
      <c r="N73" s="76" t="s">
        <v>214</v>
      </c>
      <c r="O73" s="65">
        <v>1</v>
      </c>
      <c r="P73" s="76" t="s">
        <v>153</v>
      </c>
      <c r="Q73" s="76" t="s">
        <v>215</v>
      </c>
      <c r="R73" s="70" t="s">
        <v>216</v>
      </c>
      <c r="S73" s="157" t="s">
        <v>217</v>
      </c>
      <c r="T73" s="167">
        <v>25</v>
      </c>
      <c r="U73" s="167">
        <v>75</v>
      </c>
      <c r="V73" s="167"/>
    </row>
    <row r="74" spans="1:22" ht="9.9499999999999993" customHeight="1" thickBot="1">
      <c r="A74" s="56"/>
      <c r="B74" s="108"/>
      <c r="C74" s="58"/>
      <c r="D74" s="59"/>
      <c r="E74" s="62"/>
      <c r="F74" s="59"/>
      <c r="G74" s="60"/>
      <c r="H74" s="59"/>
      <c r="I74" s="61"/>
      <c r="J74" s="59"/>
      <c r="K74" s="62"/>
      <c r="L74" s="59"/>
      <c r="M74" s="59"/>
      <c r="N74" s="72"/>
      <c r="O74" s="72"/>
      <c r="P74" s="72"/>
      <c r="Q74" s="72"/>
      <c r="R74" s="64"/>
      <c r="S74" s="158"/>
      <c r="T74" s="167"/>
      <c r="U74" s="167"/>
      <c r="V74" s="167"/>
    </row>
    <row r="75" spans="1:22" ht="27.75" customHeight="1">
      <c r="A75" s="109">
        <v>18</v>
      </c>
      <c r="B75" s="110" t="s">
        <v>154</v>
      </c>
      <c r="C75" s="111" t="s">
        <v>155</v>
      </c>
      <c r="D75" s="112"/>
      <c r="E75" s="115"/>
      <c r="F75" s="112"/>
      <c r="G75" s="113"/>
      <c r="H75" s="112"/>
      <c r="I75" s="114"/>
      <c r="J75" s="112"/>
      <c r="K75" s="115"/>
      <c r="L75" s="116"/>
      <c r="M75" s="116"/>
      <c r="N75" s="116"/>
      <c r="O75" s="116"/>
      <c r="P75" s="116"/>
      <c r="Q75" s="116"/>
      <c r="R75" s="117"/>
      <c r="S75" s="161"/>
      <c r="T75" s="167"/>
      <c r="U75" s="167"/>
      <c r="V75" s="167">
        <v>100</v>
      </c>
    </row>
    <row r="76" spans="1:22" ht="54.75" customHeight="1">
      <c r="A76" s="29" t="s">
        <v>156</v>
      </c>
      <c r="B76" s="30"/>
      <c r="C76" s="31" t="s">
        <v>157</v>
      </c>
      <c r="D76" s="32"/>
      <c r="E76" s="153" t="s">
        <v>158</v>
      </c>
      <c r="F76" s="33">
        <v>1</v>
      </c>
      <c r="G76" s="175">
        <f>D76*0.5*F76</f>
        <v>0</v>
      </c>
      <c r="H76" s="175"/>
      <c r="I76" s="175"/>
      <c r="J76" s="32"/>
      <c r="K76" s="36"/>
      <c r="L76" s="101">
        <v>0.5</v>
      </c>
      <c r="M76" s="101">
        <v>0.5</v>
      </c>
      <c r="N76" s="101">
        <v>0.5</v>
      </c>
      <c r="O76" s="101">
        <v>0.5</v>
      </c>
      <c r="P76" s="101">
        <v>0.5</v>
      </c>
      <c r="Q76" s="101">
        <v>0.5</v>
      </c>
      <c r="R76" s="70" t="s">
        <v>159</v>
      </c>
      <c r="S76" s="157" t="s">
        <v>218</v>
      </c>
      <c r="T76" s="167"/>
      <c r="U76" s="167"/>
      <c r="V76" s="167">
        <v>100</v>
      </c>
    </row>
    <row r="77" spans="1:22" ht="40.5" customHeight="1">
      <c r="A77" s="29" t="s">
        <v>160</v>
      </c>
      <c r="B77" s="30"/>
      <c r="C77" s="31" t="s">
        <v>161</v>
      </c>
      <c r="D77" s="32"/>
      <c r="E77" s="153" t="s">
        <v>158</v>
      </c>
      <c r="F77" s="33">
        <v>1</v>
      </c>
      <c r="G77" s="34">
        <f>D77*0.25*F77</f>
        <v>0</v>
      </c>
      <c r="H77" s="40" t="s">
        <v>23</v>
      </c>
      <c r="I77" s="35">
        <f>D77*0.5*F77</f>
        <v>0</v>
      </c>
      <c r="J77" s="32"/>
      <c r="K77" s="36"/>
      <c r="L77" s="101">
        <v>0.25</v>
      </c>
      <c r="M77" s="101">
        <v>0.25</v>
      </c>
      <c r="N77" s="101">
        <v>0.25</v>
      </c>
      <c r="O77" s="101">
        <v>0.25</v>
      </c>
      <c r="P77" s="101" t="s">
        <v>153</v>
      </c>
      <c r="Q77" s="101" t="s">
        <v>153</v>
      </c>
      <c r="R77" s="39" t="s">
        <v>162</v>
      </c>
      <c r="S77" s="157" t="s">
        <v>218</v>
      </c>
      <c r="T77" s="167"/>
      <c r="U77" s="167"/>
      <c r="V77" s="167">
        <v>100</v>
      </c>
    </row>
    <row r="78" spans="1:22" ht="58.5" customHeight="1">
      <c r="A78" s="29" t="s">
        <v>163</v>
      </c>
      <c r="B78" s="69"/>
      <c r="C78" s="31" t="s">
        <v>164</v>
      </c>
      <c r="D78" s="32"/>
      <c r="E78" s="153" t="s">
        <v>158</v>
      </c>
      <c r="F78" s="33">
        <v>1</v>
      </c>
      <c r="G78" s="175">
        <f>D78*0.25*F78</f>
        <v>0</v>
      </c>
      <c r="H78" s="175"/>
      <c r="I78" s="175"/>
      <c r="J78" s="32"/>
      <c r="K78" s="36"/>
      <c r="L78" s="101">
        <v>0.25</v>
      </c>
      <c r="M78" s="101">
        <v>0.25</v>
      </c>
      <c r="N78" s="101">
        <v>0.25</v>
      </c>
      <c r="O78" s="101">
        <v>0.25</v>
      </c>
      <c r="P78" s="101">
        <v>0.25</v>
      </c>
      <c r="Q78" s="101">
        <v>0.25</v>
      </c>
      <c r="R78" s="70" t="s">
        <v>165</v>
      </c>
      <c r="S78" s="157" t="s">
        <v>218</v>
      </c>
      <c r="T78" s="167"/>
      <c r="U78" s="167"/>
      <c r="V78" s="167">
        <v>100</v>
      </c>
    </row>
    <row r="79" spans="1:22" ht="31.5" customHeight="1">
      <c r="A79" s="29" t="s">
        <v>166</v>
      </c>
      <c r="B79" s="30"/>
      <c r="C79" s="31" t="s">
        <v>167</v>
      </c>
      <c r="D79" s="32"/>
      <c r="E79" s="153" t="s">
        <v>168</v>
      </c>
      <c r="F79" s="33">
        <v>1</v>
      </c>
      <c r="G79" s="34">
        <f>D79*0.5*F79</f>
        <v>0</v>
      </c>
      <c r="H79" s="40" t="s">
        <v>23</v>
      </c>
      <c r="I79" s="35">
        <f>D79*0.75*F79</f>
        <v>0</v>
      </c>
      <c r="J79" s="32"/>
      <c r="K79" s="36"/>
      <c r="L79" s="101">
        <v>0.5</v>
      </c>
      <c r="M79" s="101">
        <v>0.5</v>
      </c>
      <c r="N79" s="101">
        <v>0.5</v>
      </c>
      <c r="O79" s="101">
        <v>0.5</v>
      </c>
      <c r="P79" s="101" t="s">
        <v>108</v>
      </c>
      <c r="Q79" s="101">
        <v>0.5</v>
      </c>
      <c r="R79" s="39" t="s">
        <v>169</v>
      </c>
      <c r="S79" s="157" t="s">
        <v>218</v>
      </c>
      <c r="T79" s="167"/>
      <c r="U79" s="167"/>
      <c r="V79" s="167">
        <v>100</v>
      </c>
    </row>
    <row r="80" spans="1:22" ht="9.9499999999999993" customHeight="1">
      <c r="A80" s="119"/>
      <c r="B80" s="120"/>
      <c r="C80" s="121"/>
      <c r="D80" s="122"/>
      <c r="E80" s="125"/>
      <c r="F80" s="122"/>
      <c r="G80" s="123"/>
      <c r="H80" s="122"/>
      <c r="I80" s="124"/>
      <c r="J80" s="122"/>
      <c r="K80" s="125"/>
      <c r="L80" s="122"/>
      <c r="M80" s="122"/>
      <c r="N80" s="122"/>
      <c r="O80" s="122"/>
      <c r="P80" s="122"/>
      <c r="Q80" s="122"/>
      <c r="R80" s="126"/>
      <c r="S80" s="162"/>
      <c r="T80" s="167"/>
      <c r="U80" s="167"/>
      <c r="V80" s="167"/>
    </row>
    <row r="81" spans="1:22" ht="13.5" customHeight="1">
      <c r="A81" s="29">
        <v>19</v>
      </c>
      <c r="B81" s="30" t="s">
        <v>170</v>
      </c>
      <c r="C81" s="127" t="s">
        <v>171</v>
      </c>
      <c r="D81" s="65"/>
      <c r="E81" s="68"/>
      <c r="F81" s="65"/>
      <c r="G81" s="66"/>
      <c r="H81" s="65"/>
      <c r="I81" s="67"/>
      <c r="J81" s="65"/>
      <c r="K81" s="68"/>
      <c r="L81" s="69"/>
      <c r="M81" s="69"/>
      <c r="N81" s="69"/>
      <c r="O81" s="69"/>
      <c r="P81" s="69"/>
      <c r="Q81" s="69"/>
      <c r="R81" s="39"/>
      <c r="S81" s="157"/>
      <c r="T81" s="167"/>
      <c r="U81" s="167"/>
      <c r="V81" s="167">
        <v>100</v>
      </c>
    </row>
    <row r="82" spans="1:22" ht="31.5" customHeight="1">
      <c r="A82" s="29" t="s">
        <v>172</v>
      </c>
      <c r="B82" s="128" t="s">
        <v>173</v>
      </c>
      <c r="C82" s="31" t="s">
        <v>174</v>
      </c>
      <c r="D82" s="32"/>
      <c r="E82" s="153" t="s">
        <v>168</v>
      </c>
      <c r="F82" s="33">
        <v>1</v>
      </c>
      <c r="G82" s="34">
        <f>D82*0.25*F82</f>
        <v>0</v>
      </c>
      <c r="H82" s="40" t="s">
        <v>23</v>
      </c>
      <c r="I82" s="35">
        <f>D82*0.5*F82</f>
        <v>0</v>
      </c>
      <c r="J82" s="32"/>
      <c r="K82" s="36"/>
      <c r="L82" s="101">
        <v>0.25</v>
      </c>
      <c r="M82" s="101">
        <v>0.25</v>
      </c>
      <c r="N82" s="65">
        <v>0.25</v>
      </c>
      <c r="O82" s="65">
        <v>0.25</v>
      </c>
      <c r="P82" s="76" t="s">
        <v>153</v>
      </c>
      <c r="Q82" s="76" t="s">
        <v>153</v>
      </c>
      <c r="R82" s="39"/>
      <c r="S82" s="157" t="s">
        <v>218</v>
      </c>
      <c r="T82" s="167"/>
      <c r="U82" s="167"/>
      <c r="V82" s="167">
        <v>100</v>
      </c>
    </row>
    <row r="83" spans="1:22" ht="59.25" customHeight="1">
      <c r="A83" s="29" t="s">
        <v>175</v>
      </c>
      <c r="B83" s="128" t="s">
        <v>176</v>
      </c>
      <c r="C83" s="31" t="s">
        <v>177</v>
      </c>
      <c r="D83" s="32"/>
      <c r="E83" s="153" t="s">
        <v>91</v>
      </c>
      <c r="F83" s="33">
        <v>1</v>
      </c>
      <c r="G83" s="34">
        <f>D83*0.25*F83</f>
        <v>0</v>
      </c>
      <c r="H83" s="40" t="s">
        <v>23</v>
      </c>
      <c r="I83" s="35">
        <f>D83*0.5*F83</f>
        <v>0</v>
      </c>
      <c r="J83" s="32"/>
      <c r="K83" s="36"/>
      <c r="L83" s="101">
        <v>0.25</v>
      </c>
      <c r="M83" s="101">
        <v>0.25</v>
      </c>
      <c r="N83" s="101">
        <v>0.25</v>
      </c>
      <c r="O83" s="101">
        <v>0.25</v>
      </c>
      <c r="P83" s="101" t="s">
        <v>178</v>
      </c>
      <c r="Q83" s="101">
        <v>0.5</v>
      </c>
      <c r="R83" s="39" t="s">
        <v>179</v>
      </c>
      <c r="S83" s="157" t="s">
        <v>218</v>
      </c>
      <c r="T83" s="167"/>
      <c r="U83" s="167"/>
      <c r="V83" s="167">
        <v>100</v>
      </c>
    </row>
    <row r="84" spans="1:22" ht="54.75" customHeight="1">
      <c r="A84" s="29" t="s">
        <v>180</v>
      </c>
      <c r="B84" s="128" t="s">
        <v>181</v>
      </c>
      <c r="C84" s="31" t="s">
        <v>182</v>
      </c>
      <c r="D84" s="32"/>
      <c r="E84" s="153" t="s">
        <v>91</v>
      </c>
      <c r="F84" s="33">
        <v>1</v>
      </c>
      <c r="G84" s="34">
        <f>D84*0.5*F84</f>
        <v>0</v>
      </c>
      <c r="H84" s="40" t="s">
        <v>23</v>
      </c>
      <c r="I84" s="35">
        <f>D84*0.75*F84</f>
        <v>0</v>
      </c>
      <c r="J84" s="32"/>
      <c r="K84" s="36"/>
      <c r="L84" s="101">
        <v>0.5</v>
      </c>
      <c r="M84" s="101">
        <v>0.5</v>
      </c>
      <c r="N84" s="101">
        <v>0.5</v>
      </c>
      <c r="O84" s="101">
        <v>0.5</v>
      </c>
      <c r="P84" s="101" t="s">
        <v>108</v>
      </c>
      <c r="Q84" s="101" t="s">
        <v>108</v>
      </c>
      <c r="R84" s="39"/>
      <c r="S84" s="157" t="s">
        <v>218</v>
      </c>
      <c r="T84" s="167"/>
      <c r="U84" s="167"/>
      <c r="V84" s="167">
        <v>100</v>
      </c>
    </row>
    <row r="85" spans="1:22" ht="29.1" customHeight="1">
      <c r="A85" s="29" t="s">
        <v>183</v>
      </c>
      <c r="B85" s="128" t="s">
        <v>184</v>
      </c>
      <c r="C85" s="31" t="s">
        <v>185</v>
      </c>
      <c r="D85" s="48" t="s">
        <v>23</v>
      </c>
      <c r="E85" s="55" t="s">
        <v>23</v>
      </c>
      <c r="F85" s="48" t="s">
        <v>23</v>
      </c>
      <c r="G85" s="52" t="s">
        <v>23</v>
      </c>
      <c r="H85" s="48" t="s">
        <v>23</v>
      </c>
      <c r="I85" s="53" t="s">
        <v>23</v>
      </c>
      <c r="J85" s="48" t="s">
        <v>23</v>
      </c>
      <c r="K85" s="54" t="s">
        <v>23</v>
      </c>
      <c r="L85" s="101" t="s">
        <v>101</v>
      </c>
      <c r="M85" s="101" t="s">
        <v>101</v>
      </c>
      <c r="N85" s="101" t="s">
        <v>101</v>
      </c>
      <c r="O85" s="101" t="s">
        <v>101</v>
      </c>
      <c r="P85" s="101" t="s">
        <v>101</v>
      </c>
      <c r="Q85" s="101" t="s">
        <v>101</v>
      </c>
      <c r="R85" s="39"/>
      <c r="S85" s="157" t="s">
        <v>218</v>
      </c>
      <c r="T85" s="167"/>
      <c r="U85" s="167"/>
      <c r="V85" s="167">
        <v>100</v>
      </c>
    </row>
    <row r="86" spans="1:22" ht="28.5" customHeight="1">
      <c r="A86" s="29" t="s">
        <v>186</v>
      </c>
      <c r="B86" s="128" t="s">
        <v>187</v>
      </c>
      <c r="C86" s="31" t="s">
        <v>188</v>
      </c>
      <c r="D86" s="32"/>
      <c r="E86" s="153" t="s">
        <v>168</v>
      </c>
      <c r="F86" s="33">
        <v>1</v>
      </c>
      <c r="G86" s="175">
        <f>D86*0.25*F86</f>
        <v>0</v>
      </c>
      <c r="H86" s="175"/>
      <c r="I86" s="175"/>
      <c r="J86" s="32"/>
      <c r="K86" s="36"/>
      <c r="L86" s="101">
        <v>0.25</v>
      </c>
      <c r="M86" s="101">
        <v>0.25</v>
      </c>
      <c r="N86" s="65">
        <v>0.25</v>
      </c>
      <c r="O86" s="65">
        <v>0.25</v>
      </c>
      <c r="P86" s="65">
        <v>0.25</v>
      </c>
      <c r="Q86" s="65">
        <v>0.25</v>
      </c>
      <c r="R86" s="39"/>
      <c r="S86" s="157" t="s">
        <v>218</v>
      </c>
      <c r="T86" s="167"/>
      <c r="U86" s="167"/>
      <c r="V86" s="167">
        <v>100</v>
      </c>
    </row>
    <row r="87" spans="1:22" ht="29.1" customHeight="1">
      <c r="A87" s="29" t="s">
        <v>189</v>
      </c>
      <c r="B87" s="128" t="s">
        <v>190</v>
      </c>
      <c r="C87" s="31" t="s">
        <v>191</v>
      </c>
      <c r="D87" s="48" t="s">
        <v>23</v>
      </c>
      <c r="E87" s="55" t="s">
        <v>23</v>
      </c>
      <c r="F87" s="48" t="s">
        <v>23</v>
      </c>
      <c r="G87" s="52" t="s">
        <v>23</v>
      </c>
      <c r="H87" s="48" t="s">
        <v>23</v>
      </c>
      <c r="I87" s="53" t="s">
        <v>23</v>
      </c>
      <c r="J87" s="48" t="s">
        <v>23</v>
      </c>
      <c r="K87" s="55" t="s">
        <v>23</v>
      </c>
      <c r="L87" s="101" t="s">
        <v>101</v>
      </c>
      <c r="M87" s="101" t="s">
        <v>101</v>
      </c>
      <c r="N87" s="101" t="s">
        <v>101</v>
      </c>
      <c r="O87" s="101" t="s">
        <v>101</v>
      </c>
      <c r="P87" s="101" t="s">
        <v>101</v>
      </c>
      <c r="Q87" s="101" t="s">
        <v>101</v>
      </c>
      <c r="R87" s="39"/>
      <c r="S87" s="157" t="s">
        <v>218</v>
      </c>
      <c r="T87" s="167"/>
      <c r="U87" s="167"/>
      <c r="V87" s="167">
        <v>100</v>
      </c>
    </row>
    <row r="88" spans="1:22" ht="29.1" customHeight="1">
      <c r="A88" s="29" t="s">
        <v>192</v>
      </c>
      <c r="B88" s="128" t="s">
        <v>193</v>
      </c>
      <c r="C88" s="31" t="s">
        <v>194</v>
      </c>
      <c r="D88" s="48" t="s">
        <v>23</v>
      </c>
      <c r="E88" s="55" t="s">
        <v>23</v>
      </c>
      <c r="F88" s="48" t="s">
        <v>23</v>
      </c>
      <c r="G88" s="52" t="s">
        <v>23</v>
      </c>
      <c r="H88" s="48" t="s">
        <v>23</v>
      </c>
      <c r="I88" s="53" t="s">
        <v>23</v>
      </c>
      <c r="J88" s="48" t="s">
        <v>23</v>
      </c>
      <c r="K88" s="55" t="s">
        <v>23</v>
      </c>
      <c r="L88" s="101" t="s">
        <v>101</v>
      </c>
      <c r="M88" s="101" t="s">
        <v>101</v>
      </c>
      <c r="N88" s="101" t="s">
        <v>101</v>
      </c>
      <c r="O88" s="101" t="s">
        <v>101</v>
      </c>
      <c r="P88" s="101" t="s">
        <v>101</v>
      </c>
      <c r="Q88" s="101" t="s">
        <v>101</v>
      </c>
      <c r="R88" s="39"/>
      <c r="S88" s="157" t="s">
        <v>218</v>
      </c>
      <c r="T88" s="167"/>
      <c r="U88" s="167"/>
      <c r="V88" s="167">
        <v>100</v>
      </c>
    </row>
    <row r="89" spans="1:22" ht="32.25" customHeight="1">
      <c r="A89" s="29" t="s">
        <v>195</v>
      </c>
      <c r="B89" s="128" t="s">
        <v>196</v>
      </c>
      <c r="C89" s="31" t="s">
        <v>197</v>
      </c>
      <c r="D89" s="32"/>
      <c r="E89" s="153" t="s">
        <v>198</v>
      </c>
      <c r="F89" s="33">
        <v>1</v>
      </c>
      <c r="G89" s="175">
        <f>D89*0.25*F89</f>
        <v>0</v>
      </c>
      <c r="H89" s="175"/>
      <c r="I89" s="175"/>
      <c r="J89" s="32"/>
      <c r="K89" s="36"/>
      <c r="L89" s="101">
        <v>0.25</v>
      </c>
      <c r="M89" s="101">
        <v>0.25</v>
      </c>
      <c r="N89" s="101">
        <v>0.25</v>
      </c>
      <c r="O89" s="101">
        <v>0.25</v>
      </c>
      <c r="P89" s="101">
        <v>0.25</v>
      </c>
      <c r="Q89" s="101">
        <v>0.25</v>
      </c>
      <c r="R89" s="39"/>
      <c r="S89" s="157" t="s">
        <v>218</v>
      </c>
      <c r="T89" s="167"/>
      <c r="U89" s="167"/>
      <c r="V89" s="167">
        <v>100</v>
      </c>
    </row>
    <row r="90" spans="1:22" ht="29.1" customHeight="1">
      <c r="A90" s="29" t="s">
        <v>199</v>
      </c>
      <c r="B90" s="128" t="s">
        <v>200</v>
      </c>
      <c r="C90" s="31" t="s">
        <v>201</v>
      </c>
      <c r="D90" s="48" t="s">
        <v>23</v>
      </c>
      <c r="E90" s="55" t="s">
        <v>23</v>
      </c>
      <c r="F90" s="48" t="s">
        <v>23</v>
      </c>
      <c r="G90" s="52" t="s">
        <v>23</v>
      </c>
      <c r="H90" s="48" t="s">
        <v>23</v>
      </c>
      <c r="I90" s="53" t="s">
        <v>23</v>
      </c>
      <c r="J90" s="48" t="s">
        <v>23</v>
      </c>
      <c r="K90" s="55" t="s">
        <v>23</v>
      </c>
      <c r="L90" s="101" t="s">
        <v>101</v>
      </c>
      <c r="M90" s="101" t="s">
        <v>101</v>
      </c>
      <c r="N90" s="101" t="s">
        <v>101</v>
      </c>
      <c r="O90" s="101" t="s">
        <v>101</v>
      </c>
      <c r="P90" s="101" t="s">
        <v>101</v>
      </c>
      <c r="Q90" s="101" t="s">
        <v>101</v>
      </c>
      <c r="R90" s="39"/>
      <c r="S90" s="157" t="s">
        <v>218</v>
      </c>
      <c r="T90" s="167"/>
      <c r="U90" s="167"/>
      <c r="V90" s="167">
        <v>100</v>
      </c>
    </row>
    <row r="91" spans="1:22" ht="29.1" customHeight="1" thickBot="1">
      <c r="A91" s="129" t="s">
        <v>202</v>
      </c>
      <c r="B91" s="130" t="s">
        <v>203</v>
      </c>
      <c r="C91" s="131" t="s">
        <v>204</v>
      </c>
      <c r="D91" s="132"/>
      <c r="E91" s="154" t="s">
        <v>198</v>
      </c>
      <c r="F91" s="134">
        <v>1</v>
      </c>
      <c r="G91" s="135">
        <f>D91*1*F91</f>
        <v>0</v>
      </c>
      <c r="H91" s="136" t="s">
        <v>23</v>
      </c>
      <c r="I91" s="137">
        <f>D91*2*F91</f>
        <v>0</v>
      </c>
      <c r="J91" s="132"/>
      <c r="K91" s="138"/>
      <c r="L91" s="133">
        <v>1</v>
      </c>
      <c r="M91" s="133">
        <v>1</v>
      </c>
      <c r="N91" s="139">
        <v>1.75</v>
      </c>
      <c r="O91" s="139">
        <v>1.5</v>
      </c>
      <c r="P91" s="139">
        <v>2</v>
      </c>
      <c r="Q91" s="139">
        <v>2</v>
      </c>
      <c r="R91" s="140"/>
      <c r="S91" s="163" t="s">
        <v>218</v>
      </c>
      <c r="T91" s="169"/>
      <c r="U91" s="169"/>
      <c r="V91" s="167">
        <v>100</v>
      </c>
    </row>
    <row r="92" spans="1:22" ht="9.9499999999999993" hidden="1" customHeight="1">
      <c r="A92" s="119"/>
      <c r="B92" s="120"/>
      <c r="C92" s="121"/>
      <c r="D92" s="122"/>
      <c r="E92" s="84"/>
      <c r="F92" s="122"/>
      <c r="G92" s="141"/>
      <c r="H92" s="122"/>
      <c r="I92" s="142"/>
      <c r="J92" s="122"/>
      <c r="K92" s="125"/>
      <c r="L92" s="122"/>
      <c r="M92" s="122"/>
      <c r="N92" s="122"/>
      <c r="O92" s="122"/>
      <c r="P92" s="122"/>
      <c r="Q92" s="122"/>
      <c r="R92" s="126"/>
      <c r="S92" s="155"/>
    </row>
    <row r="93" spans="1:22" ht="13.5" hidden="1" thickBot="1">
      <c r="A93" s="129"/>
      <c r="B93" s="143"/>
      <c r="C93" s="143"/>
      <c r="D93" s="133"/>
      <c r="E93" s="144" t="s">
        <v>205</v>
      </c>
      <c r="F93" s="144"/>
      <c r="G93" s="145">
        <f>SUM(G5:G13,G16,G20:G26,G27,G31,G33,G38,G39,G52,G54,G56,G58,G60,G62,G64,G71,G73,G76,G77,G78,G79,G82,G83,G84,G86,G89,G91)</f>
        <v>0</v>
      </c>
      <c r="H93" s="136" t="s">
        <v>23</v>
      </c>
      <c r="I93" s="146">
        <f>SUM(I5:I13,I16,I20:I27,I31,I33,I38,I39,I52,G54,G56,I58,I60,I62,G64,I71,I73,G76,I77,G78,I79,I82,I83,I84,G86,G89,I91)</f>
        <v>0</v>
      </c>
      <c r="J93" s="147">
        <f>SUM(J5:J91)</f>
        <v>0</v>
      </c>
      <c r="K93" s="148" t="s">
        <v>206</v>
      </c>
      <c r="L93" s="133"/>
      <c r="M93" s="133"/>
      <c r="N93" s="139"/>
      <c r="O93" s="139"/>
      <c r="P93" s="139"/>
      <c r="Q93" s="139"/>
      <c r="R93" s="140"/>
      <c r="S93" s="139"/>
    </row>
    <row r="94" spans="1:22">
      <c r="A94" s="152" t="s">
        <v>220</v>
      </c>
      <c r="B94" s="89"/>
      <c r="C94" s="71"/>
      <c r="D94" s="91"/>
      <c r="E94" s="91"/>
      <c r="F94" s="91"/>
      <c r="G94" s="92"/>
      <c r="H94" s="91"/>
      <c r="I94" s="93"/>
      <c r="J94" s="91"/>
      <c r="K94" s="91"/>
    </row>
    <row r="95" spans="1:22">
      <c r="C95" s="149" t="s">
        <v>207</v>
      </c>
      <c r="D95" s="91"/>
      <c r="E95" s="91"/>
      <c r="F95" s="91"/>
      <c r="G95" s="92"/>
      <c r="H95" s="91"/>
      <c r="I95" s="93"/>
      <c r="J95" s="91"/>
      <c r="K95" s="91"/>
      <c r="R95" s="13" t="s">
        <v>229</v>
      </c>
    </row>
    <row r="96" spans="1:22" ht="14.25" customHeight="1">
      <c r="C96" s="118" t="s">
        <v>208</v>
      </c>
      <c r="D96" s="91"/>
      <c r="E96" s="91"/>
      <c r="F96" s="91"/>
      <c r="G96" s="92"/>
      <c r="H96" s="91"/>
      <c r="I96" s="93"/>
      <c r="J96" s="91"/>
      <c r="K96" s="91"/>
    </row>
    <row r="97" spans="2:11">
      <c r="C97" s="150" t="s">
        <v>209</v>
      </c>
      <c r="D97" s="91"/>
      <c r="E97" s="91"/>
      <c r="F97" s="91"/>
      <c r="G97" s="92"/>
      <c r="H97" s="91"/>
      <c r="I97" s="93"/>
      <c r="J97" s="91"/>
      <c r="K97" s="91"/>
    </row>
    <row r="98" spans="2:11">
      <c r="C98" s="150" t="s">
        <v>210</v>
      </c>
      <c r="D98" s="91"/>
      <c r="E98" s="91"/>
      <c r="F98" s="91"/>
      <c r="G98" s="92"/>
      <c r="H98" s="91"/>
      <c r="I98" s="93"/>
      <c r="J98" s="91"/>
      <c r="K98" s="91"/>
    </row>
    <row r="99" spans="2:11">
      <c r="C99" s="150" t="s">
        <v>211</v>
      </c>
      <c r="D99" s="91"/>
      <c r="E99" s="91"/>
      <c r="F99" s="91"/>
      <c r="G99" s="92"/>
      <c r="H99" s="91"/>
      <c r="I99" s="93"/>
      <c r="J99" s="91"/>
      <c r="K99" s="91"/>
    </row>
    <row r="100" spans="2:11">
      <c r="C100" s="150" t="s">
        <v>212</v>
      </c>
      <c r="D100" s="91"/>
      <c r="E100" s="91"/>
      <c r="F100" s="91"/>
      <c r="G100" s="92"/>
      <c r="H100" s="91"/>
      <c r="I100" s="93"/>
      <c r="J100" s="91"/>
      <c r="K100" s="91"/>
    </row>
    <row r="101" spans="2:11">
      <c r="C101" s="150" t="s">
        <v>213</v>
      </c>
      <c r="D101" s="91"/>
      <c r="E101" s="91"/>
      <c r="F101" s="91"/>
      <c r="G101" s="92"/>
      <c r="H101" s="91"/>
      <c r="I101" s="93"/>
      <c r="J101" s="91"/>
      <c r="K101" s="91"/>
    </row>
    <row r="102" spans="2:11">
      <c r="B102" s="71"/>
      <c r="C102" s="71"/>
      <c r="D102" s="91"/>
      <c r="E102" s="91"/>
      <c r="F102" s="91"/>
      <c r="G102" s="92"/>
      <c r="H102" s="91"/>
      <c r="I102" s="93"/>
      <c r="J102" s="91"/>
      <c r="K102" s="91"/>
    </row>
    <row r="103" spans="2:11">
      <c r="C103" s="71"/>
      <c r="D103" s="91"/>
      <c r="E103" s="91"/>
      <c r="F103" s="91"/>
      <c r="G103" s="92"/>
      <c r="H103" s="91"/>
      <c r="I103" s="93"/>
      <c r="J103" s="91"/>
      <c r="K103" s="91"/>
    </row>
    <row r="104" spans="2:11">
      <c r="C104" s="71"/>
      <c r="D104" s="91"/>
      <c r="E104" s="91"/>
      <c r="F104" s="91"/>
      <c r="G104" s="92"/>
      <c r="H104" s="91"/>
      <c r="I104" s="93"/>
      <c r="J104" s="91"/>
      <c r="K104" s="91"/>
    </row>
    <row r="105" spans="2:11">
      <c r="C105" s="71"/>
      <c r="D105" s="91"/>
      <c r="E105" s="91"/>
      <c r="F105" s="91"/>
      <c r="G105" s="92"/>
      <c r="H105" s="91"/>
      <c r="I105" s="93"/>
      <c r="J105" s="91"/>
      <c r="K105" s="91"/>
    </row>
    <row r="106" spans="2:11">
      <c r="C106" s="71"/>
      <c r="D106" s="91"/>
      <c r="E106" s="91"/>
      <c r="F106" s="91"/>
      <c r="G106" s="92"/>
      <c r="H106" s="91"/>
      <c r="I106" s="93"/>
      <c r="J106" s="91"/>
      <c r="K106" s="91"/>
    </row>
    <row r="107" spans="2:11">
      <c r="C107" s="71"/>
      <c r="D107" s="91"/>
      <c r="E107" s="91"/>
      <c r="F107" s="91"/>
      <c r="G107" s="92"/>
      <c r="H107" s="91"/>
      <c r="I107" s="93"/>
      <c r="J107" s="91"/>
      <c r="K107" s="91"/>
    </row>
    <row r="108" spans="2:11">
      <c r="C108" s="71"/>
      <c r="D108" s="91"/>
      <c r="E108" s="91"/>
      <c r="F108" s="91"/>
      <c r="G108" s="92"/>
      <c r="H108" s="91"/>
      <c r="I108" s="93"/>
      <c r="J108" s="91"/>
      <c r="K108" s="91"/>
    </row>
    <row r="109" spans="2:11">
      <c r="C109" s="71"/>
      <c r="D109" s="91"/>
      <c r="E109" s="91"/>
      <c r="F109" s="91"/>
      <c r="G109" s="92"/>
      <c r="H109" s="91"/>
      <c r="I109" s="93"/>
      <c r="J109" s="91"/>
      <c r="K109" s="91"/>
    </row>
    <row r="110" spans="2:11">
      <c r="B110" s="71"/>
      <c r="C110" s="71"/>
      <c r="D110" s="91"/>
      <c r="E110" s="91"/>
      <c r="F110" s="91"/>
      <c r="G110" s="92"/>
      <c r="H110" s="91"/>
      <c r="I110" s="93"/>
      <c r="J110" s="91"/>
      <c r="K110" s="91"/>
    </row>
    <row r="111" spans="2:11">
      <c r="B111" s="71"/>
      <c r="C111" s="71"/>
      <c r="D111" s="91"/>
      <c r="E111" s="91"/>
      <c r="F111" s="91"/>
      <c r="G111" s="92"/>
      <c r="H111" s="91"/>
      <c r="I111" s="93"/>
      <c r="J111" s="91"/>
      <c r="K111" s="91"/>
    </row>
    <row r="112" spans="2:11">
      <c r="B112" s="71"/>
      <c r="C112" s="71"/>
      <c r="D112" s="91"/>
      <c r="E112" s="91"/>
      <c r="F112" s="91"/>
      <c r="G112" s="92"/>
      <c r="H112" s="91"/>
      <c r="I112" s="93"/>
      <c r="J112" s="91"/>
      <c r="K112" s="91"/>
    </row>
    <row r="113" spans="2:11">
      <c r="B113" s="71"/>
      <c r="C113" s="71"/>
      <c r="D113" s="91"/>
      <c r="E113" s="91"/>
      <c r="F113" s="91"/>
      <c r="G113" s="92"/>
      <c r="H113" s="91"/>
      <c r="I113" s="93"/>
      <c r="J113" s="91"/>
      <c r="K113" s="91"/>
    </row>
    <row r="114" spans="2:11">
      <c r="B114" s="71"/>
      <c r="C114" s="71"/>
      <c r="D114" s="91"/>
      <c r="E114" s="91"/>
      <c r="F114" s="91"/>
      <c r="G114" s="92"/>
      <c r="H114" s="91"/>
      <c r="I114" s="93"/>
      <c r="J114" s="91"/>
      <c r="K114" s="91"/>
    </row>
  </sheetData>
  <sheetProtection formatCells="0" formatColumns="0" formatRows="0" insertColumns="0" insertRows="0" insertHyperlinks="0" deleteColumns="0" deleteRows="0"/>
  <protectedRanges>
    <protectedRange sqref="F5:F13 F16 F20:F27 F31 F33 F38:F39 F52 F54 F56 F58 F60 F62 F64 F71 F73 F76:F79 F82:F84 F86 F89 F91" name="Iteration Factor"/>
    <protectedRange sqref="K5:K13 K16 K20:K27 K31 K33 K38:K39 K52 K54 K56 K58 K60 K62 K64 K71 K73 K76:K79 K82:K84 K86 K89 K91:K93" name="Project Comments"/>
    <protectedRange sqref="J5:J13 J16 J20:J27 J31 J33 J38:J39 J52 J54 J56 J58 J60 J62 J64 J71 J73 J76:J79 J82:J84 J86 J89 J91:J93" name="Project Estimate"/>
    <protectedRange sqref="D5:D13 D16 D20:D27 D31 D33 D38:D39 D52 D54 D56 D58 D60 D62 D64 D71 D73 D76:D79 D82:D84 D86 D89 D91:D93" name="Project Measurement"/>
    <protectedRange sqref="A94:S101" name="Footer Area"/>
  </protectedRanges>
  <mergeCells count="65">
    <mergeCell ref="T2:V2"/>
    <mergeCell ref="G2:J2"/>
    <mergeCell ref="L2:Q2"/>
    <mergeCell ref="G3:I3"/>
    <mergeCell ref="A10:A11"/>
    <mergeCell ref="B10:B11"/>
    <mergeCell ref="C10:C11"/>
    <mergeCell ref="D10:D11"/>
    <mergeCell ref="E10:E11"/>
    <mergeCell ref="F10:F11"/>
    <mergeCell ref="G10:G11"/>
    <mergeCell ref="O10:O11"/>
    <mergeCell ref="P10:P11"/>
    <mergeCell ref="Q10:Q11"/>
    <mergeCell ref="L10:L11"/>
    <mergeCell ref="M10:M11"/>
    <mergeCell ref="N10:N11"/>
    <mergeCell ref="I10:I11"/>
    <mergeCell ref="J10:J11"/>
    <mergeCell ref="K10:K11"/>
    <mergeCell ref="A12:A13"/>
    <mergeCell ref="B12:B13"/>
    <mergeCell ref="C12:C13"/>
    <mergeCell ref="D12:D13"/>
    <mergeCell ref="E12:E13"/>
    <mergeCell ref="F16:F17"/>
    <mergeCell ref="H12:H13"/>
    <mergeCell ref="I12:I13"/>
    <mergeCell ref="J12:J13"/>
    <mergeCell ref="K12:K13"/>
    <mergeCell ref="F12:F13"/>
    <mergeCell ref="G12:G13"/>
    <mergeCell ref="G16:G17"/>
    <mergeCell ref="H16:H17"/>
    <mergeCell ref="I16:I17"/>
    <mergeCell ref="J16:J17"/>
    <mergeCell ref="K16:K17"/>
    <mergeCell ref="A16:A17"/>
    <mergeCell ref="B16:B17"/>
    <mergeCell ref="C16:C17"/>
    <mergeCell ref="D16:D17"/>
    <mergeCell ref="E16:E17"/>
    <mergeCell ref="L16:L17"/>
    <mergeCell ref="N12:N13"/>
    <mergeCell ref="O12:O13"/>
    <mergeCell ref="P12:P13"/>
    <mergeCell ref="Q12:Q13"/>
    <mergeCell ref="L12:L13"/>
    <mergeCell ref="M12:M13"/>
    <mergeCell ref="S10:S11"/>
    <mergeCell ref="S12:S13"/>
    <mergeCell ref="S16:S17"/>
    <mergeCell ref="S2:S3"/>
    <mergeCell ref="G89:I89"/>
    <mergeCell ref="M16:M17"/>
    <mergeCell ref="N16:N17"/>
    <mergeCell ref="O16:O17"/>
    <mergeCell ref="P16:P17"/>
    <mergeCell ref="G56:I56"/>
    <mergeCell ref="G64:I64"/>
    <mergeCell ref="G76:I76"/>
    <mergeCell ref="G78:I78"/>
    <mergeCell ref="G86:I86"/>
    <mergeCell ref="Q16:Q17"/>
    <mergeCell ref="G54:I54"/>
  </mergeCells>
  <printOptions horizontalCentered="1" verticalCentered="1"/>
  <pageMargins left="0.25" right="0.25" top="0.25" bottom="0.25" header="0" footer="0"/>
  <pageSetup paperSize="17" scale="55" fitToHeight="2" orientation="landscape" r:id="rId1"/>
  <headerFooter>
    <oddHeader>&amp;L&amp;"Arial Black,Regular"&amp;12Designer Task Force Level of Effort Estimates</oddHeader>
  </headerFooter>
  <rowBreaks count="1" manualBreakCount="1">
    <brk id="53" max="21"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F7332FD-3CD1-459F-B25E-78D90B6336C2}"/>
</file>

<file path=customXml/itemProps2.xml><?xml version="1.0" encoding="utf-8"?>
<ds:datastoreItem xmlns:ds="http://schemas.openxmlformats.org/officeDocument/2006/customXml" ds:itemID="{8F8A2055-F125-4749-A88F-B0B34EDBFC04}"/>
</file>

<file path=customXml/itemProps3.xml><?xml version="1.0" encoding="utf-8"?>
<ds:datastoreItem xmlns:ds="http://schemas.openxmlformats.org/officeDocument/2006/customXml" ds:itemID="{3C2E00AC-A90C-4E86-A214-901538792A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Task Level of Effort Formated</vt:lpstr>
      <vt:lpstr>Sheet1</vt:lpstr>
      <vt:lpstr>'Task Level of Effort Formated'!Print_Area</vt:lpstr>
      <vt:lpstr>'Task Level of Effort Formated'!Print_Titles</vt:lpstr>
    </vt:vector>
  </TitlesOfParts>
  <Company>Wisconsin Department of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Design Model Estimating Worksheet</dc:title>
  <dc:subject>Design Model Estimating Worksheet</dc:subject>
  <dc:creator>WisDOT</dc:creator>
  <cp:lastModifiedBy>dotd1t</cp:lastModifiedBy>
  <cp:lastPrinted>2014-08-04T18:11:08Z</cp:lastPrinted>
  <dcterms:created xsi:type="dcterms:W3CDTF">2014-05-22T15:00:11Z</dcterms:created>
  <dcterms:modified xsi:type="dcterms:W3CDTF">2014-10-22T13:49:59Z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